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ndredgroup-my.sharepoint.com/personal/linda_lyth_kindredgroup_com/Documents/Amandus/"/>
    </mc:Choice>
  </mc:AlternateContent>
  <xr:revisionPtr revIDLastSave="51" documentId="8_{30D2AF0A-60E5-4E04-BFF0-07913474BCED}" xr6:coauthVersionLast="47" xr6:coauthVersionMax="47" xr10:uidLastSave="{452B7C65-418B-4B42-AF18-105161623382}"/>
  <bookViews>
    <workbookView xWindow="-120" yWindow="-120" windowWidth="38640" windowHeight="21240" xr2:uid="{124D92ED-A786-4B0A-BC80-26EAC7AF7391}"/>
  </bookViews>
  <sheets>
    <sheet name="Summary - Q" sheetId="2" r:id="rId1"/>
    <sheet name="Summary - Y" sheetId="7" r:id="rId2"/>
    <sheet name="Income statement - Q" sheetId="12" r:id="rId3"/>
    <sheet name="Income statement - Y" sheetId="13" r:id="rId4"/>
    <sheet name="Balance sheet - Q" sheetId="14" r:id="rId5"/>
    <sheet name="Balance sheet - Y" sheetId="15" r:id="rId6"/>
    <sheet name="Cash flow statement - Q" sheetId="16" r:id="rId7"/>
    <sheet name="Cash flow statement - Y" sheetId="17" r:id="rId8"/>
    <sheet name="Key ratios - Q" sheetId="18" r:id="rId9"/>
    <sheet name="Key ratios - Y" sheetId="1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7" l="1"/>
  <c r="E47" i="17"/>
  <c r="D41" i="17"/>
  <c r="C41" i="17"/>
  <c r="D31" i="17"/>
  <c r="C31" i="17"/>
  <c r="E28" i="17"/>
  <c r="D16" i="17"/>
  <c r="D20" i="17" s="1"/>
  <c r="D23" i="17" s="1"/>
  <c r="C16" i="17"/>
  <c r="C20" i="17" s="1"/>
  <c r="C23" i="17" s="1"/>
  <c r="N45" i="16"/>
  <c r="M45" i="16"/>
  <c r="L45" i="16"/>
  <c r="K45" i="16"/>
  <c r="J45" i="16"/>
  <c r="I45" i="16"/>
  <c r="H45" i="16"/>
  <c r="I41" i="16"/>
  <c r="H41" i="16"/>
  <c r="H43" i="16" s="1"/>
  <c r="H47" i="16" s="1"/>
  <c r="G45" i="16" s="1"/>
  <c r="G41" i="16"/>
  <c r="G43" i="16" s="1"/>
  <c r="F41" i="16"/>
  <c r="F43" i="16" s="1"/>
  <c r="E41" i="16"/>
  <c r="D41" i="16"/>
  <c r="D43" i="16" s="1"/>
  <c r="I31" i="16"/>
  <c r="H31" i="16"/>
  <c r="G31" i="16"/>
  <c r="F31" i="16"/>
  <c r="E31" i="16"/>
  <c r="D31" i="16"/>
  <c r="I20" i="16"/>
  <c r="I23" i="16" s="1"/>
  <c r="E20" i="16"/>
  <c r="E23" i="16" s="1"/>
  <c r="I16" i="16"/>
  <c r="H16" i="16"/>
  <c r="H20" i="16" s="1"/>
  <c r="H23" i="16" s="1"/>
  <c r="G16" i="16"/>
  <c r="G20" i="16" s="1"/>
  <c r="G23" i="16" s="1"/>
  <c r="F16" i="16"/>
  <c r="F20" i="16" s="1"/>
  <c r="F23" i="16" s="1"/>
  <c r="E16" i="16"/>
  <c r="D16" i="16"/>
  <c r="D20" i="16" s="1"/>
  <c r="D23" i="16" s="1"/>
  <c r="D51" i="15"/>
  <c r="D52" i="15" s="1"/>
  <c r="C51" i="15"/>
  <c r="C52" i="15" s="1"/>
  <c r="G49" i="15"/>
  <c r="G51" i="15" s="1"/>
  <c r="F49" i="15"/>
  <c r="E49" i="15"/>
  <c r="D49" i="15"/>
  <c r="C49" i="15"/>
  <c r="G39" i="15"/>
  <c r="F39" i="15"/>
  <c r="F51" i="15" s="1"/>
  <c r="F52" i="15" s="1"/>
  <c r="E39" i="15"/>
  <c r="E51" i="15" s="1"/>
  <c r="E52" i="15" s="1"/>
  <c r="D39" i="15"/>
  <c r="C39" i="15"/>
  <c r="E31" i="15"/>
  <c r="D31" i="15"/>
  <c r="C31" i="15"/>
  <c r="G29" i="15"/>
  <c r="G31" i="15" s="1"/>
  <c r="F29" i="15"/>
  <c r="F31" i="15" s="1"/>
  <c r="E29" i="15"/>
  <c r="D29" i="15"/>
  <c r="C29" i="15"/>
  <c r="E20" i="15"/>
  <c r="D20" i="15"/>
  <c r="G19" i="15"/>
  <c r="F19" i="15"/>
  <c r="E19" i="15"/>
  <c r="D19" i="15"/>
  <c r="C19" i="15"/>
  <c r="C20" i="15" s="1"/>
  <c r="G13" i="15"/>
  <c r="G20" i="15" s="1"/>
  <c r="F13" i="15"/>
  <c r="F20" i="15" s="1"/>
  <c r="E13" i="15"/>
  <c r="D13" i="15"/>
  <c r="C13" i="15"/>
  <c r="I50" i="14"/>
  <c r="I52" i="14" s="1"/>
  <c r="I53" i="14" s="1"/>
  <c r="H50" i="14"/>
  <c r="H52" i="14" s="1"/>
  <c r="H53" i="14" s="1"/>
  <c r="F50" i="14"/>
  <c r="F52" i="14" s="1"/>
  <c r="E50" i="14"/>
  <c r="D50" i="14"/>
  <c r="I39" i="14"/>
  <c r="H39" i="14"/>
  <c r="F39" i="14"/>
  <c r="E39" i="14"/>
  <c r="D39" i="14"/>
  <c r="I29" i="14"/>
  <c r="I31" i="14" s="1"/>
  <c r="H29" i="14"/>
  <c r="H31" i="14" s="1"/>
  <c r="F29" i="14"/>
  <c r="F31" i="14" s="1"/>
  <c r="E29" i="14"/>
  <c r="E31" i="14" s="1"/>
  <c r="D29" i="14"/>
  <c r="D31" i="14" s="1"/>
  <c r="I19" i="14"/>
  <c r="F19" i="14"/>
  <c r="E19" i="14"/>
  <c r="D19" i="14"/>
  <c r="I13" i="14"/>
  <c r="H13" i="14"/>
  <c r="F13" i="14"/>
  <c r="E13" i="14"/>
  <c r="D13" i="14"/>
  <c r="F39" i="13"/>
  <c r="G36" i="13"/>
  <c r="G39" i="13" s="1"/>
  <c r="F36" i="13"/>
  <c r="E36" i="13"/>
  <c r="E39" i="13" s="1"/>
  <c r="D20" i="13"/>
  <c r="C20" i="13"/>
  <c r="D10" i="13"/>
  <c r="D21" i="13" s="1"/>
  <c r="D30" i="13" s="1"/>
  <c r="D36" i="13" s="1"/>
  <c r="D39" i="13" s="1"/>
  <c r="C10" i="13"/>
  <c r="C21" i="13" s="1"/>
  <c r="C30" i="13" s="1"/>
  <c r="C36" i="13" s="1"/>
  <c r="C39" i="13" s="1"/>
  <c r="D9" i="13"/>
  <c r="C9" i="13"/>
  <c r="H21" i="12"/>
  <c r="G21" i="12"/>
  <c r="F21" i="12"/>
  <c r="E21" i="12"/>
  <c r="D21" i="12"/>
  <c r="O17" i="12"/>
  <c r="N17" i="12"/>
  <c r="M17" i="12"/>
  <c r="L17" i="12"/>
  <c r="K17" i="12"/>
  <c r="J17" i="12"/>
  <c r="E9" i="12"/>
  <c r="E10" i="12" s="1"/>
  <c r="E22" i="12" s="1"/>
  <c r="E30" i="12" s="1"/>
  <c r="E36" i="12" s="1"/>
  <c r="E39" i="12" s="1"/>
  <c r="D9" i="12"/>
  <c r="D10" i="12" s="1"/>
  <c r="D22" i="12" s="1"/>
  <c r="D30" i="12" s="1"/>
  <c r="D36" i="12" s="1"/>
  <c r="D39" i="12" s="1"/>
  <c r="E20" i="14" l="1"/>
  <c r="D20" i="14"/>
  <c r="F20" i="14"/>
  <c r="I20" i="14"/>
  <c r="D52" i="14"/>
  <c r="D53" i="14" s="1"/>
  <c r="E52" i="14"/>
  <c r="E53" i="14" s="1"/>
  <c r="I43" i="16"/>
  <c r="E43" i="16"/>
  <c r="D43" i="17"/>
  <c r="D47" i="17" s="1"/>
  <c r="C45" i="17" s="1"/>
  <c r="C47" i="17" s="1"/>
  <c r="C43" i="17"/>
  <c r="G47" i="16"/>
  <c r="F45" i="16" s="1"/>
  <c r="F47" i="16" s="1"/>
  <c r="E45" i="16" s="1"/>
  <c r="E47" i="16" s="1"/>
  <c r="D45" i="16" s="1"/>
  <c r="D47" i="16" s="1"/>
  <c r="G52" i="15"/>
  <c r="F53" i="14"/>
</calcChain>
</file>

<file path=xl/sharedStrings.xml><?xml version="1.0" encoding="utf-8"?>
<sst xmlns="http://schemas.openxmlformats.org/spreadsheetml/2006/main" count="1183" uniqueCount="515">
  <si>
    <t>EBITDA</t>
  </si>
  <si>
    <t>Q2 2020</t>
  </si>
  <si>
    <t>Underlying EBITDA</t>
  </si>
  <si>
    <t>GBP 'm</t>
  </si>
  <si>
    <t>Q1 2020</t>
  </si>
  <si>
    <t>Q4 2019</t>
  </si>
  <si>
    <t>Q3 2019</t>
  </si>
  <si>
    <t>Q2 2019</t>
  </si>
  <si>
    <t>Q1 2019</t>
  </si>
  <si>
    <t>GBP 'm </t>
  </si>
  <si>
    <t>Betting duties </t>
  </si>
  <si>
    <t>Marketing revenue share </t>
  </si>
  <si>
    <t>Other cost of sales </t>
  </si>
  <si>
    <t>Cost of sales </t>
  </si>
  <si>
    <t>Gross profit </t>
  </si>
  <si>
    <t>Marketing costs </t>
  </si>
  <si>
    <t>Other operating expenses </t>
  </si>
  <si>
    <t>Depreciation of property, plant and equipment </t>
  </si>
  <si>
    <t>Depreciation of right-of-use assets </t>
  </si>
  <si>
    <t>Total administrative expenses </t>
  </si>
  <si>
    <t>Underlying profit before items affecting comparability: </t>
  </si>
  <si>
    <t>Management incentive costs relating to acquisitions </t>
  </si>
  <si>
    <t>Disputed regulatory sanction </t>
  </si>
  <si>
    <t>Accelerated amortisation of acquired intangible assets </t>
  </si>
  <si>
    <t>Amortisation of intangible assets that arose on acquisition </t>
  </si>
  <si>
    <t>Profit from operations </t>
  </si>
  <si>
    <t>Finance costs </t>
  </si>
  <si>
    <t>Finance income </t>
  </si>
  <si>
    <t>Share of profit/(loss) from associates </t>
  </si>
  <si>
    <t>Profit before tax </t>
  </si>
  <si>
    <t>Income tax expense </t>
  </si>
  <si>
    <t>Profit after tax </t>
  </si>
  <si>
    <t>235.1 </t>
  </si>
  <si>
    <t>-43.5 </t>
  </si>
  <si>
    <t>-12.3 </t>
  </si>
  <si>
    <t>-39.4 </t>
  </si>
  <si>
    <t>-95.2 </t>
  </si>
  <si>
    <t>139.9 </t>
  </si>
  <si>
    <t>-44.2 </t>
  </si>
  <si>
    <t>-29.7 </t>
  </si>
  <si>
    <t>-16.1 </t>
  </si>
  <si>
    <t>-3.8 </t>
  </si>
  <si>
    <t>-2.8 </t>
  </si>
  <si>
    <t>-6.2 </t>
  </si>
  <si>
    <t>-58.6 </t>
  </si>
  <si>
    <t>37.1 </t>
  </si>
  <si>
    <t>-0.1 </t>
  </si>
  <si>
    <t>-0.0 </t>
  </si>
  <si>
    <t>- </t>
  </si>
  <si>
    <t>-1.4 </t>
  </si>
  <si>
    <t>1.8 </t>
  </si>
  <si>
    <t>37.4 </t>
  </si>
  <si>
    <t>-1.7 </t>
  </si>
  <si>
    <t>0.1 </t>
  </si>
  <si>
    <t>-5.1 </t>
  </si>
  <si>
    <t>0.6 </t>
  </si>
  <si>
    <t>31.3 </t>
  </si>
  <si>
    <t>-4.5 </t>
  </si>
  <si>
    <t>26.8 </t>
  </si>
  <si>
    <t>226.2 </t>
  </si>
  <si>
    <t>-48.3 </t>
  </si>
  <si>
    <t>-11.5 </t>
  </si>
  <si>
    <t>-37.1 </t>
  </si>
  <si>
    <t>-96.9 </t>
  </si>
  <si>
    <t>129.3 </t>
  </si>
  <si>
    <t>-53.2 </t>
  </si>
  <si>
    <t>-23.9 </t>
  </si>
  <si>
    <t>-18.9 </t>
  </si>
  <si>
    <t>-2.7 </t>
  </si>
  <si>
    <t>-5.9 </t>
  </si>
  <si>
    <t>-55.2 </t>
  </si>
  <si>
    <t>20.9 </t>
  </si>
  <si>
    <t>-0.4 </t>
  </si>
  <si>
    <t>-1.5 </t>
  </si>
  <si>
    <t>-2.4 </t>
  </si>
  <si>
    <t>16.5 </t>
  </si>
  <si>
    <t>-1.9 </t>
  </si>
  <si>
    <t>14.7 </t>
  </si>
  <si>
    <t>-2.2 </t>
  </si>
  <si>
    <t>12.5 </t>
  </si>
  <si>
    <t>Non-current assets </t>
  </si>
  <si>
    <t>Goodwill </t>
  </si>
  <si>
    <t>Other intangible assets </t>
  </si>
  <si>
    <t>Investment in associates </t>
  </si>
  <si>
    <t>Property, plant and equipment </t>
  </si>
  <si>
    <t>Right-of-use assets </t>
  </si>
  <si>
    <t>Deferred tax assets </t>
  </si>
  <si>
    <t>Convertible bond </t>
  </si>
  <si>
    <t>Other non-current assets </t>
  </si>
  <si>
    <t>560.3 </t>
  </si>
  <si>
    <t>Current assets </t>
  </si>
  <si>
    <t>Trade and other receivables1 </t>
  </si>
  <si>
    <t>Taxation recoverable </t>
  </si>
  <si>
    <t>Cash and cash equivalents1 </t>
  </si>
  <si>
    <t>263.4 </t>
  </si>
  <si>
    <t>Total assets </t>
  </si>
  <si>
    <t>Capital and reserves </t>
  </si>
  <si>
    <t>Share capital </t>
  </si>
  <si>
    <t>Share premium </t>
  </si>
  <si>
    <t>Currency translation reserve </t>
  </si>
  <si>
    <t>Reorganisation reserve </t>
  </si>
  <si>
    <t>Retained earnings </t>
  </si>
  <si>
    <t>Total equity </t>
  </si>
  <si>
    <t>Non-current liabilities </t>
  </si>
  <si>
    <t>Borrowings </t>
  </si>
  <si>
    <t>Lease liabilities </t>
  </si>
  <si>
    <t>Deferred tax liabilities </t>
  </si>
  <si>
    <t>Current liabilities </t>
  </si>
  <si>
    <t>Trade and other payables </t>
  </si>
  <si>
    <t>Customer balances </t>
  </si>
  <si>
    <t>Deferred income </t>
  </si>
  <si>
    <t>Tax liabilities </t>
  </si>
  <si>
    <t>Total liabilities </t>
  </si>
  <si>
    <t>Total equity and liabilities </t>
  </si>
  <si>
    <t>277.1 </t>
  </si>
  <si>
    <t>152.1 </t>
  </si>
  <si>
    <t>2.6 </t>
  </si>
  <si>
    <t>33.4 </t>
  </si>
  <si>
    <t>60.6 </t>
  </si>
  <si>
    <t>25.3 </t>
  </si>
  <si>
    <t>6.9 </t>
  </si>
  <si>
    <t>2.3 </t>
  </si>
  <si>
    <t>577.0 </t>
  </si>
  <si>
    <t>49.7 </t>
  </si>
  <si>
    <t>40.9 </t>
  </si>
  <si>
    <t>172.8 </t>
  </si>
  <si>
    <t>212.8 </t>
  </si>
  <si>
    <t>823.7 </t>
  </si>
  <si>
    <t>81.5 </t>
  </si>
  <si>
    <t>20.2 </t>
  </si>
  <si>
    <t>-42.9 </t>
  </si>
  <si>
    <t>217.3 </t>
  </si>
  <si>
    <t>276.2 </t>
  </si>
  <si>
    <t>163.6 </t>
  </si>
  <si>
    <t>49.2 </t>
  </si>
  <si>
    <t>6.1 </t>
  </si>
  <si>
    <t>12.1 </t>
  </si>
  <si>
    <t>184.1 </t>
  </si>
  <si>
    <t>70.2 </t>
  </si>
  <si>
    <t>5.5 </t>
  </si>
  <si>
    <t>56.7 </t>
  </si>
  <si>
    <t>547.5 </t>
  </si>
  <si>
    <t>281.6 </t>
  </si>
  <si>
    <t>157.5 </t>
  </si>
  <si>
    <t>1.9 </t>
  </si>
  <si>
    <t>40.3 </t>
  </si>
  <si>
    <t>70.9 </t>
  </si>
  <si>
    <t>15.8 </t>
  </si>
  <si>
    <t>6.7 </t>
  </si>
  <si>
    <t>48.6 </t>
  </si>
  <si>
    <t>43.0 </t>
  </si>
  <si>
    <t>121.2 </t>
  </si>
  <si>
    <t>789.8 </t>
  </si>
  <si>
    <t>13.4 </t>
  </si>
  <si>
    <t>212.2 </t>
  </si>
  <si>
    <t>264.3 </t>
  </si>
  <si>
    <t>76.3 </t>
  </si>
  <si>
    <t>59.2 </t>
  </si>
  <si>
    <t>4.3 </t>
  </si>
  <si>
    <t>117.4 </t>
  </si>
  <si>
    <t>11.1 </t>
  </si>
  <si>
    <t>124.9 </t>
  </si>
  <si>
    <t>68.1 </t>
  </si>
  <si>
    <t>3.6 </t>
  </si>
  <si>
    <t>525.5 </t>
  </si>
  <si>
    <t>Adjustments for: </t>
  </si>
  <si>
    <t>Amortisation of intangible assets </t>
  </si>
  <si>
    <t>Loss on disposal of intangible assets </t>
  </si>
  <si>
    <t>Loss on disposal of property, plant &amp; equipment </t>
  </si>
  <si>
    <t>Share-based payments </t>
  </si>
  <si>
    <t>Equity settled employee benefit plan </t>
  </si>
  <si>
    <t>Operating cash flows before movements in working capital </t>
  </si>
  <si>
    <t>Increase in trade and other payables, including customer balances </t>
  </si>
  <si>
    <t>Cash flows from operating activities </t>
  </si>
  <si>
    <t>Net income taxes paid </t>
  </si>
  <si>
    <t>Net cash generated from operating activities </t>
  </si>
  <si>
    <t>Interest received </t>
  </si>
  <si>
    <t>Interest paid </t>
  </si>
  <si>
    <t>Purchases of property, plant and equipment </t>
  </si>
  <si>
    <t>Proceeds from sale of property, plant and equipment </t>
  </si>
  <si>
    <t>Development and acquisition costs of intangible assets </t>
  </si>
  <si>
    <t>Net cash used in investing activities </t>
  </si>
  <si>
    <t>Repayment of lease liabilities </t>
  </si>
  <si>
    <t>Interest paid on lease liabilities </t>
  </si>
  <si>
    <t>Dividend paid </t>
  </si>
  <si>
    <t>Proceeds from borrowings </t>
  </si>
  <si>
    <t>Repayment of borrowings </t>
  </si>
  <si>
    <t>Net cash used in financing activities </t>
  </si>
  <si>
    <t>Net increase/(decrease) in cash and cash equivalents </t>
  </si>
  <si>
    <t>Effect of foreign exchange rate changes </t>
  </si>
  <si>
    <t>3.8 </t>
  </si>
  <si>
    <t>2.8 </t>
  </si>
  <si>
    <t>7.6 </t>
  </si>
  <si>
    <t>0.0 </t>
  </si>
  <si>
    <t>0.5 </t>
  </si>
  <si>
    <t>52.7 </t>
  </si>
  <si>
    <t>7.2 </t>
  </si>
  <si>
    <t>36.4 </t>
  </si>
  <si>
    <t>96.3 </t>
  </si>
  <si>
    <t>-0.8 </t>
  </si>
  <si>
    <t>95.5 </t>
  </si>
  <si>
    <t>0.4 </t>
  </si>
  <si>
    <t>-5.3 </t>
  </si>
  <si>
    <t>-8.0 </t>
  </si>
  <si>
    <t>-3.0 </t>
  </si>
  <si>
    <t>-0.3 </t>
  </si>
  <si>
    <t>-32.8 </t>
  </si>
  <si>
    <t>-36.1 </t>
  </si>
  <si>
    <t>51.4 </t>
  </si>
  <si>
    <t>117.1 </t>
  </si>
  <si>
    <t>2.7 </t>
  </si>
  <si>
    <t>7.4 </t>
  </si>
  <si>
    <t>31.2 </t>
  </si>
  <si>
    <t>-2.5 </t>
  </si>
  <si>
    <t>3.9 </t>
  </si>
  <si>
    <t>32.6 </t>
  </si>
  <si>
    <t>-7.4 </t>
  </si>
  <si>
    <t>25.2 </t>
  </si>
  <si>
    <t>0.2 </t>
  </si>
  <si>
    <t>-4.9 </t>
  </si>
  <si>
    <t>-7.6 </t>
  </si>
  <si>
    <t>-13.7 </t>
  </si>
  <si>
    <t>-56.2 </t>
  </si>
  <si>
    <t>57.6 </t>
  </si>
  <si>
    <t>-15.0 </t>
  </si>
  <si>
    <t>-15.9 </t>
  </si>
  <si>
    <t>-4.4 </t>
  </si>
  <si>
    <t>124.0 </t>
  </si>
  <si>
    <t>1.6 </t>
  </si>
  <si>
    <t>249.7 </t>
  </si>
  <si>
    <t>-54.6 </t>
  </si>
  <si>
    <t>-13.0 </t>
  </si>
  <si>
    <t>-41.4 </t>
  </si>
  <si>
    <t>-109.0 </t>
  </si>
  <si>
    <t>140.7 </t>
  </si>
  <si>
    <t>-52.4 </t>
  </si>
  <si>
    <t>-26.5 </t>
  </si>
  <si>
    <t>-17.5 </t>
  </si>
  <si>
    <t>-3.7 </t>
  </si>
  <si>
    <t>-6.6 </t>
  </si>
  <si>
    <t>-57.0 </t>
  </si>
  <si>
    <t>-10.8 </t>
  </si>
  <si>
    <t>-1.8 </t>
  </si>
  <si>
    <t>7.3 </t>
  </si>
  <si>
    <t>-3.5 </t>
  </si>
  <si>
    <t>2.4 </t>
  </si>
  <si>
    <t>1.0 </t>
  </si>
  <si>
    <t>224.4 </t>
  </si>
  <si>
    <t>-52.2 </t>
  </si>
  <si>
    <t>-13.3 </t>
  </si>
  <si>
    <t>-38.6 </t>
  </si>
  <si>
    <t>-104.1 </t>
  </si>
  <si>
    <t>120.3 </t>
  </si>
  <si>
    <t>-53.6 </t>
  </si>
  <si>
    <t>-22.8 </t>
  </si>
  <si>
    <t>-16.0 </t>
  </si>
  <si>
    <t>-3.6 </t>
  </si>
  <si>
    <t>-49.5 </t>
  </si>
  <si>
    <t>17.2 </t>
  </si>
  <si>
    <t>-0.5 </t>
  </si>
  <si>
    <t>3.2 </t>
  </si>
  <si>
    <t>18.4 </t>
  </si>
  <si>
    <t>17.7 </t>
  </si>
  <si>
    <t>-2.6 </t>
  </si>
  <si>
    <t>15.1 </t>
  </si>
  <si>
    <t>272.2 </t>
  </si>
  <si>
    <t>151.6 </t>
  </si>
  <si>
    <t>2.0 </t>
  </si>
  <si>
    <t>34.1 </t>
  </si>
  <si>
    <t>60.1 </t>
  </si>
  <si>
    <t>24.2 </t>
  </si>
  <si>
    <t>6.8 </t>
  </si>
  <si>
    <t>3.3 </t>
  </si>
  <si>
    <t>571.8 </t>
  </si>
  <si>
    <t>58.3 </t>
  </si>
  <si>
    <t>41.3 </t>
  </si>
  <si>
    <t>211.9 </t>
  </si>
  <si>
    <t>771.0 </t>
  </si>
  <si>
    <t>11.4 </t>
  </si>
  <si>
    <t>189.4 </t>
  </si>
  <si>
    <t>239.5 </t>
  </si>
  <si>
    <t>191.2 </t>
  </si>
  <si>
    <t>47.6 </t>
  </si>
  <si>
    <t>13.2 </t>
  </si>
  <si>
    <t>154.5 </t>
  </si>
  <si>
    <t>59.3 </t>
  </si>
  <si>
    <t>5.1 </t>
  </si>
  <si>
    <t>54.5 </t>
  </si>
  <si>
    <t>531.5 </t>
  </si>
  <si>
    <t>278.3 </t>
  </si>
  <si>
    <t>155.3 </t>
  </si>
  <si>
    <t>38.3 </t>
  </si>
  <si>
    <t>72.1 </t>
  </si>
  <si>
    <t>15.7 </t>
  </si>
  <si>
    <t>6.6 </t>
  </si>
  <si>
    <t>3.5 </t>
  </si>
  <si>
    <t>44.9 </t>
  </si>
  <si>
    <t>226.1 </t>
  </si>
  <si>
    <t>783.7 </t>
  </si>
  <si>
    <t>6.5 </t>
  </si>
  <si>
    <t>254.8 </t>
  </si>
  <si>
    <t>300.0 </t>
  </si>
  <si>
    <t>4.4 </t>
  </si>
  <si>
    <t>131.6 </t>
  </si>
  <si>
    <t>10.0 </t>
  </si>
  <si>
    <t>119.6 </t>
  </si>
  <si>
    <t>70.0 </t>
  </si>
  <si>
    <t>5.9 </t>
  </si>
  <si>
    <t>65.9 </t>
  </si>
  <si>
    <t>483.7 </t>
  </si>
  <si>
    <t>554.3 </t>
  </si>
  <si>
    <t>216.7 </t>
  </si>
  <si>
    <t>3.7 </t>
  </si>
  <si>
    <t>18.8 </t>
  </si>
  <si>
    <t>33.8 </t>
  </si>
  <si>
    <t>6.3 </t>
  </si>
  <si>
    <t>26.4 </t>
  </si>
  <si>
    <t>23.9 </t>
  </si>
  <si>
    <t>-1.1 </t>
  </si>
  <si>
    <t>-5.5 </t>
  </si>
  <si>
    <t>-8.1 </t>
  </si>
  <si>
    <t>-36.7 </t>
  </si>
  <si>
    <t>-39.8 </t>
  </si>
  <si>
    <t>-24.0 </t>
  </si>
  <si>
    <t>137.8 </t>
  </si>
  <si>
    <t>31.5 </t>
  </si>
  <si>
    <t>-7.1 </t>
  </si>
  <si>
    <t>24.9 </t>
  </si>
  <si>
    <t>21.4 </t>
  </si>
  <si>
    <t>-5.6 </t>
  </si>
  <si>
    <t>-12.4 </t>
  </si>
  <si>
    <t>-19.7 </t>
  </si>
  <si>
    <t>-0.2 </t>
  </si>
  <si>
    <t>-47.0 </t>
  </si>
  <si>
    <t>-45.3 </t>
  </si>
  <si>
    <t>-5.0 </t>
  </si>
  <si>
    <t>0.067 </t>
  </si>
  <si>
    <t>0.066 </t>
  </si>
  <si>
    <t>236.2 </t>
  </si>
  <si>
    <t>-55.7 </t>
  </si>
  <si>
    <t>-38.1 </t>
  </si>
  <si>
    <t>-106.2 </t>
  </si>
  <si>
    <t>130.0 </t>
  </si>
  <si>
    <t>-55.3 </t>
  </si>
  <si>
    <t>-24.9 </t>
  </si>
  <si>
    <t>-18.7 </t>
  </si>
  <si>
    <t>-6.8 </t>
  </si>
  <si>
    <t>-56.9 </t>
  </si>
  <si>
    <t>17.8 </t>
  </si>
  <si>
    <t>-0.7 </t>
  </si>
  <si>
    <t>-2.0 </t>
  </si>
  <si>
    <t>13.3 </t>
  </si>
  <si>
    <t>10.9 </t>
  </si>
  <si>
    <t>-1.3 </t>
  </si>
  <si>
    <t>275.3 </t>
  </si>
  <si>
    <t>159.7 </t>
  </si>
  <si>
    <t>36.6 </t>
  </si>
  <si>
    <t>64.1 </t>
  </si>
  <si>
    <t>35.6 </t>
  </si>
  <si>
    <t>2.2 </t>
  </si>
  <si>
    <t>581.8 </t>
  </si>
  <si>
    <t>46.8 </t>
  </si>
  <si>
    <t>41.5 </t>
  </si>
  <si>
    <t>807.9 </t>
  </si>
  <si>
    <t>7.9 </t>
  </si>
  <si>
    <t>187.4 </t>
  </si>
  <si>
    <t>234.0 </t>
  </si>
  <si>
    <t>225.4 </t>
  </si>
  <si>
    <t>53.3 </t>
  </si>
  <si>
    <t>18.0 </t>
  </si>
  <si>
    <t>11.7 </t>
  </si>
  <si>
    <t>138.4 </t>
  </si>
  <si>
    <t>67.4 </t>
  </si>
  <si>
    <t>53.8 </t>
  </si>
  <si>
    <t>573.9 </t>
  </si>
  <si>
    <t>10.2 </t>
  </si>
  <si>
    <t>31.1 </t>
  </si>
  <si>
    <t>44.3 </t>
  </si>
  <si>
    <t>-13.8 </t>
  </si>
  <si>
    <t>30.5 </t>
  </si>
  <si>
    <t>-2.9 </t>
  </si>
  <si>
    <t>-6.9 </t>
  </si>
  <si>
    <t>-11.3 </t>
  </si>
  <si>
    <t>-2.1 </t>
  </si>
  <si>
    <t>17.9 </t>
  </si>
  <si>
    <t>226.0 </t>
  </si>
  <si>
    <t>-48.1 </t>
  </si>
  <si>
    <t>-11.6 </t>
  </si>
  <si>
    <t>-37.3 </t>
  </si>
  <si>
    <t>-97.0 </t>
  </si>
  <si>
    <t>129.0 </t>
  </si>
  <si>
    <t>-48.8 </t>
  </si>
  <si>
    <t>-24.5 </t>
  </si>
  <si>
    <t>-20.1 </t>
  </si>
  <si>
    <t>-6.3 </t>
  </si>
  <si>
    <t>-57.5 </t>
  </si>
  <si>
    <t>22.7 </t>
  </si>
  <si>
    <t>-3.3 </t>
  </si>
  <si>
    <t>18.1 </t>
  </si>
  <si>
    <t>279.9 </t>
  </si>
  <si>
    <t>163.9 </t>
  </si>
  <si>
    <t>38.2 </t>
  </si>
  <si>
    <t>67.0 </t>
  </si>
  <si>
    <t>16.4 </t>
  </si>
  <si>
    <t>576.4 </t>
  </si>
  <si>
    <t>66.0 </t>
  </si>
  <si>
    <t>111.6 </t>
  </si>
  <si>
    <t>220.6 </t>
  </si>
  <si>
    <t>797.0 </t>
  </si>
  <si>
    <t>231.6 </t>
  </si>
  <si>
    <t>281.7 </t>
  </si>
  <si>
    <t>172.2 </t>
  </si>
  <si>
    <t>55.9 </t>
  </si>
  <si>
    <t>11.3 </t>
  </si>
  <si>
    <t>67.3 </t>
  </si>
  <si>
    <t>66.7 </t>
  </si>
  <si>
    <t>515.3 </t>
  </si>
  <si>
    <t>7.8 </t>
  </si>
  <si>
    <t>0.8 </t>
  </si>
  <si>
    <t>38.4 </t>
  </si>
  <si>
    <t>11.6 </t>
  </si>
  <si>
    <t>45.6 </t>
  </si>
  <si>
    <t>43.4 </t>
  </si>
  <si>
    <t>-14.5 </t>
  </si>
  <si>
    <t>-19.1 </t>
  </si>
  <si>
    <t>0.3 </t>
  </si>
  <si>
    <t>-18.6 </t>
  </si>
  <si>
    <t>-20.3 </t>
  </si>
  <si>
    <t>4.0 </t>
  </si>
  <si>
    <t>-1.6 </t>
  </si>
  <si>
    <t>-</t>
  </si>
  <si>
    <t>Salaries</t>
  </si>
  <si>
    <t>Amortisation (excl.on assets arising on acquisition) </t>
  </si>
  <si>
    <t>Continuing operations:</t>
  </si>
  <si>
    <t>ASSETS</t>
  </si>
  <si>
    <t>CONSOLIDATED BALANCE SHEET (Q)</t>
  </si>
  <si>
    <t>EQUITY AND LIABILITIES </t>
  </si>
  <si>
    <t>CONSOLIDATED BALANCE SHEET (Y)</t>
  </si>
  <si>
    <t>CONSOLIDATED CASH FLOW STATEMENT (Q)</t>
  </si>
  <si>
    <t>OPERATING ACTIVITIES</t>
  </si>
  <si>
    <t>INVESTING ACTIVITIES</t>
  </si>
  <si>
    <t>FINANCING ACTIVITIES</t>
  </si>
  <si>
    <t>KEY RATIOS (Q)</t>
  </si>
  <si>
    <t>KEY RATIOS (Y)</t>
  </si>
  <si>
    <t>CONSOLIDATED CASH FLOW STATEMENT (Y)</t>
  </si>
  <si>
    <t>CONSOLIDATED INCOME STATEMENT  (Y)</t>
  </si>
  <si>
    <t>SUMMARY (Q)</t>
  </si>
  <si>
    <t>SUMMARY (Y)</t>
  </si>
  <si>
    <t>CONSOLIDATED INCOME STATEMENT  (Q)</t>
  </si>
  <si>
    <t>Acquisition of subsidiary, net of cash acquired</t>
  </si>
  <si>
    <t>Q3 2020</t>
  </si>
  <si>
    <t>Q4 2020</t>
  </si>
  <si>
    <t>-6.2</t>
  </si>
  <si>
    <t>Q1 2021</t>
  </si>
  <si>
    <t>Amortisation of intangible assets (excluding assets that arose on acquisition)</t>
  </si>
  <si>
    <t>Treasury share purchases</t>
  </si>
  <si>
    <t>Cash conversion (%)</t>
  </si>
  <si>
    <t>Q2 2021</t>
  </si>
  <si>
    <t>FX gain on dividend </t>
  </si>
  <si>
    <t>Profit before tax</t>
  </si>
  <si>
    <t>Profit after tax</t>
  </si>
  <si>
    <t>Earnings per share (GBP)</t>
  </si>
  <si>
    <t>Net cash/(net debt) / EBITDA, rolling 12-month basis</t>
  </si>
  <si>
    <t>Free cash flow</t>
  </si>
  <si>
    <t>Active customers (No.)</t>
  </si>
  <si>
    <t xml:space="preserve">Q4 2020 </t>
  </si>
  <si>
    <t>Q3 2021</t>
  </si>
  <si>
    <t>Merger and acquisition costs</t>
  </si>
  <si>
    <t>Q4 2021</t>
  </si>
  <si>
    <t>2017*</t>
  </si>
  <si>
    <t>2018*</t>
  </si>
  <si>
    <t>Amortisation of intangible assets</t>
  </si>
  <si>
    <t>Other gains/(losses) - net</t>
  </si>
  <si>
    <t>Gain on remeasurement of previously held equity interest to fair value upon obtaining control</t>
  </si>
  <si>
    <t>Foreign currency loss on borrowings</t>
  </si>
  <si>
    <t>Financial assets at fair value through profit and loss</t>
  </si>
  <si>
    <t>Total equity  atrributable to owners</t>
  </si>
  <si>
    <t>Non-controlling interest</t>
  </si>
  <si>
    <t>Other financial liabilities at fair value trough profit and loss</t>
  </si>
  <si>
    <t>Impairment losses recognised in the period</t>
  </si>
  <si>
    <t>Fair value adjustments</t>
  </si>
  <si>
    <t>Gross winnings revenue from locally regulated markets (%)</t>
  </si>
  <si>
    <t>B2C marketing as a % of Gross winnings revenue (%)</t>
  </si>
  <si>
    <t>Return on average equity, annualised (%)</t>
  </si>
  <si>
    <t>Underlying EBITDA margin (%)</t>
  </si>
  <si>
    <t>Net debt/EBITDA (rolling 12-month basis) </t>
  </si>
  <si>
    <t>Free cash flow per share (GBP)</t>
  </si>
  <si>
    <t>Diluted earnings per share (GBP)</t>
  </si>
  <si>
    <t>Number of shares at period end</t>
  </si>
  <si>
    <t>Diluted number of shares at period end</t>
  </si>
  <si>
    <t>Weighted average number of outstanding shares</t>
  </si>
  <si>
    <t>Weighted average number of diluted outstanding shares</t>
  </si>
  <si>
    <t>Revenue</t>
  </si>
  <si>
    <t>Underlying EBITDA*</t>
  </si>
  <si>
    <t>Active customers (No., Q4 end)</t>
  </si>
  <si>
    <t>Personnel restructuring costs</t>
  </si>
  <si>
    <t>Impairment losses</t>
  </si>
  <si>
    <t>Foreign currency (loss)/gain on borrowings</t>
  </si>
  <si>
    <t>Provisions</t>
  </si>
  <si>
    <t>Decrease/(increase) in trade and other receivables</t>
  </si>
  <si>
    <t>Cash and cash equivalents at beginning of period</t>
  </si>
  <si>
    <t>Cash and cash equivalents at end of period</t>
  </si>
  <si>
    <t>Employees at period end</t>
  </si>
  <si>
    <t>226,899,679 </t>
  </si>
  <si>
    <t>226,896,346 </t>
  </si>
  <si>
    <t>226,593,080 </t>
  </si>
  <si>
    <t>226,593,057 </t>
  </si>
  <si>
    <t>228,855,619 </t>
  </si>
  <si>
    <t>228,797,794 </t>
  </si>
  <si>
    <t>228,640,173 </t>
  </si>
  <si>
    <t>228,458,040 </t>
  </si>
  <si>
    <t>228,237,074 </t>
  </si>
  <si>
    <t>228,086,805 </t>
  </si>
  <si>
    <t>Q1 2022</t>
  </si>
  <si>
    <t>*Underlying EBITDA not restated in accordance with updated definition as of 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</si>
</sst>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0.0"/>
    <numFmt numFmtId="166" formatCode="0.0%"/>
    <numFmt numFmtId="167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2" fillId="0" borderId="0" applyFill="0" applyBorder="0" applyAlignment="0" applyProtection="0"/>
    <xf numFmtId="0" fontId="3" fillId="0" borderId="0"/>
    <xf numFmtId="0" fontId="9" fillId="0" borderId="0"/>
    <xf numFmtId="9" fontId="12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6" fillId="0" borderId="0" xfId="0" applyFont="1"/>
    <xf numFmtId="1" fontId="0" fillId="0" borderId="0" xfId="0" applyNumberFormat="1"/>
    <xf numFmtId="1" fontId="5" fillId="0" borderId="0" xfId="0" applyNumberFormat="1" applyFont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8" fillId="0" borderId="0" xfId="0" applyNumberFormat="1" applyFont="1" applyAlignment="1">
      <alignment horizontal="right"/>
    </xf>
    <xf numFmtId="0" fontId="9" fillId="0" borderId="0" xfId="3"/>
    <xf numFmtId="0" fontId="1" fillId="2" borderId="1" xfId="3" applyFont="1" applyFill="1" applyBorder="1"/>
    <xf numFmtId="0" fontId="1" fillId="2" borderId="1" xfId="3" applyFont="1" applyFill="1" applyBorder="1" applyAlignment="1">
      <alignment horizontal="right"/>
    </xf>
    <xf numFmtId="0" fontId="1" fillId="0" borderId="0" xfId="3" applyFont="1"/>
    <xf numFmtId="0" fontId="1" fillId="0" borderId="0" xfId="3" applyFont="1" applyAlignment="1">
      <alignment horizontal="right"/>
    </xf>
    <xf numFmtId="0" fontId="9" fillId="0" borderId="0" xfId="3" applyAlignment="1">
      <alignment horizontal="right"/>
    </xf>
    <xf numFmtId="167" fontId="1" fillId="0" borderId="0" xfId="3" applyNumberFormat="1" applyFont="1" applyAlignment="1">
      <alignment horizontal="right"/>
    </xf>
    <xf numFmtId="3" fontId="1" fillId="0" borderId="0" xfId="3" applyNumberFormat="1" applyFont="1" applyAlignment="1">
      <alignment horizontal="right"/>
    </xf>
    <xf numFmtId="0" fontId="1" fillId="0" borderId="2" xfId="3" applyFont="1" applyBorder="1"/>
    <xf numFmtId="3" fontId="1" fillId="0" borderId="2" xfId="3" applyNumberFormat="1" applyFont="1" applyBorder="1" applyAlignment="1">
      <alignment horizontal="right"/>
    </xf>
    <xf numFmtId="167" fontId="9" fillId="0" borderId="0" xfId="3" applyNumberFormat="1" applyAlignment="1">
      <alignment horizontal="right"/>
    </xf>
    <xf numFmtId="3" fontId="9" fillId="0" borderId="0" xfId="3" applyNumberFormat="1" applyAlignment="1">
      <alignment horizontal="right"/>
    </xf>
    <xf numFmtId="0" fontId="1" fillId="0" borderId="3" xfId="3" applyFont="1" applyBorder="1"/>
    <xf numFmtId="167" fontId="1" fillId="0" borderId="3" xfId="3" applyNumberFormat="1" applyFont="1" applyBorder="1" applyAlignment="1">
      <alignment horizontal="right"/>
    </xf>
    <xf numFmtId="3" fontId="1" fillId="0" borderId="3" xfId="3" applyNumberFormat="1" applyFont="1" applyBorder="1" applyAlignment="1">
      <alignment horizontal="right"/>
    </xf>
    <xf numFmtId="0" fontId="6" fillId="0" borderId="0" xfId="3" applyFont="1"/>
    <xf numFmtId="167" fontId="6" fillId="0" borderId="0" xfId="3" applyNumberFormat="1" applyFont="1" applyAlignment="1">
      <alignment horizontal="right"/>
    </xf>
    <xf numFmtId="3" fontId="6" fillId="0" borderId="0" xfId="3" applyNumberFormat="1" applyFont="1" applyAlignment="1">
      <alignment horizontal="right"/>
    </xf>
    <xf numFmtId="0" fontId="6" fillId="0" borderId="0" xfId="3" applyFont="1" applyAlignment="1">
      <alignment horizontal="left" indent="1"/>
    </xf>
    <xf numFmtId="0" fontId="6" fillId="0" borderId="0" xfId="3" applyFont="1" applyAlignment="1">
      <alignment horizontal="right"/>
    </xf>
    <xf numFmtId="167" fontId="10" fillId="0" borderId="2" xfId="3" applyNumberFormat="1" applyFont="1" applyFill="1" applyBorder="1" applyAlignment="1">
      <alignment horizontal="right"/>
    </xf>
    <xf numFmtId="167" fontId="8" fillId="0" borderId="0" xfId="3" applyNumberFormat="1" applyFont="1" applyFill="1" applyAlignment="1">
      <alignment horizontal="right"/>
    </xf>
    <xf numFmtId="3" fontId="8" fillId="0" borderId="0" xfId="3" applyNumberFormat="1" applyFont="1" applyFill="1" applyAlignment="1">
      <alignment horizontal="right"/>
    </xf>
    <xf numFmtId="0" fontId="8" fillId="0" borderId="0" xfId="3" applyFont="1" applyFill="1" applyAlignment="1">
      <alignment horizontal="right"/>
    </xf>
    <xf numFmtId="167" fontId="10" fillId="0" borderId="3" xfId="3" applyNumberFormat="1" applyFont="1" applyFill="1" applyBorder="1" applyAlignment="1">
      <alignment horizontal="right"/>
    </xf>
    <xf numFmtId="167" fontId="11" fillId="0" borderId="0" xfId="3" applyNumberFormat="1" applyFont="1" applyFill="1" applyAlignment="1">
      <alignment horizontal="right"/>
    </xf>
    <xf numFmtId="3" fontId="11" fillId="0" borderId="0" xfId="3" applyNumberFormat="1" applyFont="1" applyFill="1" applyAlignment="1">
      <alignment horizontal="right"/>
    </xf>
    <xf numFmtId="167" fontId="11" fillId="0" borderId="0" xfId="3" applyNumberFormat="1" applyFont="1" applyFill="1"/>
    <xf numFmtId="0" fontId="11" fillId="0" borderId="0" xfId="3" applyFont="1" applyFill="1" applyAlignment="1">
      <alignment horizontal="right"/>
    </xf>
    <xf numFmtId="167" fontId="11" fillId="0" borderId="0" xfId="3" applyNumberFormat="1" applyFont="1" applyFill="1" applyAlignment="1">
      <alignment horizontal="right" indent="1"/>
    </xf>
    <xf numFmtId="167" fontId="10" fillId="0" borderId="0" xfId="3" applyNumberFormat="1" applyFont="1" applyFill="1" applyAlignment="1">
      <alignment horizontal="right"/>
    </xf>
    <xf numFmtId="3" fontId="10" fillId="0" borderId="0" xfId="3" applyNumberFormat="1" applyFont="1" applyFill="1" applyAlignment="1">
      <alignment horizontal="right"/>
    </xf>
    <xf numFmtId="0" fontId="10" fillId="0" borderId="2" xfId="3" applyNumberFormat="1" applyFont="1" applyFill="1" applyBorder="1" applyAlignment="1">
      <alignment horizontal="right"/>
    </xf>
    <xf numFmtId="0" fontId="1" fillId="0" borderId="2" xfId="3" applyNumberFormat="1" applyFont="1" applyBorder="1" applyAlignment="1">
      <alignment horizontal="right"/>
    </xf>
    <xf numFmtId="0" fontId="9" fillId="0" borderId="0" xfId="3" applyNumberFormat="1" applyAlignment="1">
      <alignment horizontal="right"/>
    </xf>
    <xf numFmtId="0" fontId="1" fillId="0" borderId="3" xfId="3" applyNumberFormat="1" applyFont="1" applyBorder="1" applyAlignment="1">
      <alignment horizontal="right"/>
    </xf>
    <xf numFmtId="0" fontId="8" fillId="0" borderId="0" xfId="3" applyNumberFormat="1" applyFont="1" applyFill="1" applyAlignment="1">
      <alignment horizontal="right"/>
    </xf>
    <xf numFmtId="0" fontId="6" fillId="0" borderId="0" xfId="3" applyNumberFormat="1" applyFont="1" applyAlignment="1">
      <alignment horizontal="right"/>
    </xf>
    <xf numFmtId="0" fontId="4" fillId="0" borderId="0" xfId="3" applyFont="1" applyAlignment="1">
      <alignment horizontal="left"/>
    </xf>
    <xf numFmtId="0" fontId="1" fillId="0" borderId="2" xfId="3" applyFont="1" applyBorder="1" applyAlignment="1">
      <alignment horizontal="right"/>
    </xf>
    <xf numFmtId="1" fontId="9" fillId="0" borderId="0" xfId="3" applyNumberFormat="1" applyAlignment="1">
      <alignment horizontal="right"/>
    </xf>
    <xf numFmtId="165" fontId="1" fillId="0" borderId="2" xfId="3" applyNumberFormat="1" applyFont="1" applyBorder="1" applyAlignment="1">
      <alignment horizontal="right"/>
    </xf>
    <xf numFmtId="0" fontId="1" fillId="0" borderId="3" xfId="3" applyFont="1" applyBorder="1" applyAlignment="1">
      <alignment horizontal="right"/>
    </xf>
    <xf numFmtId="1" fontId="1" fillId="0" borderId="0" xfId="3" applyNumberFormat="1" applyFont="1" applyAlignment="1">
      <alignment horizontal="right"/>
    </xf>
    <xf numFmtId="165" fontId="1" fillId="0" borderId="3" xfId="3" applyNumberFormat="1" applyFont="1" applyBorder="1" applyAlignment="1">
      <alignment horizontal="right"/>
    </xf>
    <xf numFmtId="0" fontId="12" fillId="0" borderId="0" xfId="3" applyFont="1" applyAlignment="1">
      <alignment horizontal="right"/>
    </xf>
    <xf numFmtId="0" fontId="10" fillId="0" borderId="2" xfId="3" applyFont="1" applyFill="1" applyBorder="1" applyAlignment="1">
      <alignment horizontal="right"/>
    </xf>
    <xf numFmtId="4" fontId="10" fillId="0" borderId="2" xfId="3" applyNumberFormat="1" applyFont="1" applyFill="1" applyBorder="1" applyAlignment="1">
      <alignment horizontal="right"/>
    </xf>
    <xf numFmtId="1" fontId="8" fillId="0" borderId="0" xfId="3" applyNumberFormat="1" applyFont="1" applyFill="1" applyAlignment="1">
      <alignment horizontal="right"/>
    </xf>
    <xf numFmtId="165" fontId="8" fillId="0" borderId="0" xfId="3" applyNumberFormat="1" applyFont="1" applyFill="1" applyAlignment="1">
      <alignment horizontal="right"/>
    </xf>
    <xf numFmtId="165" fontId="10" fillId="0" borderId="2" xfId="3" applyNumberFormat="1" applyFont="1" applyFill="1" applyBorder="1" applyAlignment="1">
      <alignment horizontal="right"/>
    </xf>
    <xf numFmtId="0" fontId="10" fillId="0" borderId="3" xfId="3" applyFont="1" applyFill="1" applyBorder="1" applyAlignment="1">
      <alignment horizontal="right"/>
    </xf>
    <xf numFmtId="1" fontId="10" fillId="0" borderId="0" xfId="3" applyNumberFormat="1" applyFont="1" applyFill="1" applyAlignment="1">
      <alignment horizontal="right"/>
    </xf>
    <xf numFmtId="165" fontId="11" fillId="0" borderId="0" xfId="3" applyNumberFormat="1" applyFont="1" applyFill="1" applyAlignment="1">
      <alignment horizontal="right"/>
    </xf>
    <xf numFmtId="165" fontId="10" fillId="0" borderId="3" xfId="3" applyNumberFormat="1" applyFont="1" applyFill="1" applyBorder="1" applyAlignment="1">
      <alignment horizontal="right"/>
    </xf>
    <xf numFmtId="0" fontId="13" fillId="0" borderId="0" xfId="3" applyFont="1" applyFill="1" applyAlignment="1">
      <alignment horizontal="right"/>
    </xf>
    <xf numFmtId="1" fontId="6" fillId="0" borderId="0" xfId="3" applyNumberFormat="1" applyFont="1" applyAlignment="1">
      <alignment horizontal="right"/>
    </xf>
    <xf numFmtId="1" fontId="11" fillId="0" borderId="0" xfId="3" applyNumberFormat="1" applyFont="1" applyFill="1" applyAlignment="1">
      <alignment horizontal="right"/>
    </xf>
    <xf numFmtId="0" fontId="9" fillId="0" borderId="2" xfId="3" applyBorder="1" applyAlignment="1">
      <alignment horizontal="right"/>
    </xf>
    <xf numFmtId="0" fontId="9" fillId="0" borderId="1" xfId="3" applyBorder="1"/>
    <xf numFmtId="165" fontId="9" fillId="0" borderId="1" xfId="3" applyNumberFormat="1" applyBorder="1" applyAlignment="1">
      <alignment horizontal="right"/>
    </xf>
    <xf numFmtId="0" fontId="9" fillId="0" borderId="1" xfId="3" applyBorder="1" applyAlignment="1">
      <alignment horizontal="right"/>
    </xf>
    <xf numFmtId="1" fontId="9" fillId="0" borderId="1" xfId="3" applyNumberFormat="1" applyBorder="1" applyAlignment="1">
      <alignment horizontal="right"/>
    </xf>
    <xf numFmtId="165" fontId="1" fillId="0" borderId="0" xfId="3" applyNumberFormat="1" applyFont="1" applyAlignment="1">
      <alignment horizontal="right"/>
    </xf>
    <xf numFmtId="1" fontId="1" fillId="0" borderId="3" xfId="3" applyNumberFormat="1" applyFont="1" applyBorder="1" applyAlignment="1">
      <alignment horizontal="right"/>
    </xf>
    <xf numFmtId="0" fontId="1" fillId="0" borderId="4" xfId="3" applyFont="1" applyBorder="1"/>
    <xf numFmtId="167" fontId="1" fillId="0" borderId="4" xfId="3" applyNumberFormat="1" applyFont="1" applyBorder="1" applyAlignment="1">
      <alignment horizontal="right"/>
    </xf>
    <xf numFmtId="0" fontId="9" fillId="0" borderId="2" xfId="3" applyBorder="1"/>
    <xf numFmtId="0" fontId="10" fillId="0" borderId="2" xfId="3" applyFont="1" applyBorder="1" applyAlignment="1">
      <alignment horizontal="right"/>
    </xf>
    <xf numFmtId="165" fontId="10" fillId="0" borderId="2" xfId="3" applyNumberFormat="1" applyFont="1" applyBorder="1" applyAlignment="1">
      <alignment horizontal="right"/>
    </xf>
    <xf numFmtId="1" fontId="10" fillId="0" borderId="2" xfId="3" applyNumberFormat="1" applyFont="1" applyBorder="1" applyAlignment="1">
      <alignment horizontal="right"/>
    </xf>
    <xf numFmtId="165" fontId="9" fillId="0" borderId="0" xfId="3" applyNumberFormat="1" applyAlignment="1">
      <alignment horizontal="right"/>
    </xf>
    <xf numFmtId="0" fontId="9" fillId="0" borderId="3" xfId="3" applyBorder="1"/>
    <xf numFmtId="1" fontId="9" fillId="0" borderId="3" xfId="3" applyNumberFormat="1" applyBorder="1" applyAlignment="1">
      <alignment horizontal="right"/>
    </xf>
    <xf numFmtId="1" fontId="1" fillId="0" borderId="4" xfId="3" applyNumberFormat="1" applyFont="1" applyBorder="1" applyAlignment="1">
      <alignment horizontal="right"/>
    </xf>
    <xf numFmtId="0" fontId="10" fillId="0" borderId="0" xfId="3" applyFont="1" applyFill="1" applyAlignment="1">
      <alignment horizontal="right"/>
    </xf>
    <xf numFmtId="0" fontId="8" fillId="0" borderId="1" xfId="3" applyFont="1" applyFill="1" applyBorder="1" applyAlignment="1">
      <alignment horizontal="right"/>
    </xf>
    <xf numFmtId="165" fontId="8" fillId="0" borderId="1" xfId="3" applyNumberFormat="1" applyFont="1" applyFill="1" applyBorder="1" applyAlignment="1">
      <alignment horizontal="right"/>
    </xf>
    <xf numFmtId="167" fontId="10" fillId="0" borderId="4" xfId="3" applyNumberFormat="1" applyFont="1" applyFill="1" applyBorder="1" applyAlignment="1">
      <alignment horizontal="right"/>
    </xf>
    <xf numFmtId="165" fontId="10" fillId="0" borderId="0" xfId="3" applyNumberFormat="1" applyFont="1" applyFill="1" applyAlignment="1">
      <alignment horizontal="right"/>
    </xf>
    <xf numFmtId="167" fontId="9" fillId="0" borderId="1" xfId="3" applyNumberFormat="1" applyBorder="1" applyAlignment="1">
      <alignment horizontal="right"/>
    </xf>
    <xf numFmtId="1" fontId="9" fillId="0" borderId="0" xfId="3" applyNumberFormat="1"/>
    <xf numFmtId="0" fontId="8" fillId="0" borderId="0" xfId="3" applyFont="1" applyAlignment="1">
      <alignment horizontal="right"/>
    </xf>
    <xf numFmtId="1" fontId="8" fillId="0" borderId="0" xfId="3" applyNumberFormat="1" applyFont="1" applyAlignment="1">
      <alignment horizontal="right"/>
    </xf>
    <xf numFmtId="0" fontId="10" fillId="0" borderId="1" xfId="3" applyFont="1" applyFill="1" applyBorder="1" applyAlignment="1">
      <alignment horizontal="right"/>
    </xf>
    <xf numFmtId="1" fontId="8" fillId="0" borderId="1" xfId="3" applyNumberFormat="1" applyFont="1" applyFill="1" applyBorder="1" applyAlignment="1">
      <alignment horizontal="right"/>
    </xf>
    <xf numFmtId="1" fontId="1" fillId="0" borderId="2" xfId="3" applyNumberFormat="1" applyFont="1" applyBorder="1" applyAlignment="1">
      <alignment horizontal="right"/>
    </xf>
    <xf numFmtId="0" fontId="8" fillId="0" borderId="2" xfId="3" applyFont="1" applyFill="1" applyBorder="1" applyAlignment="1">
      <alignment horizontal="right"/>
    </xf>
    <xf numFmtId="1" fontId="10" fillId="0" borderId="2" xfId="3" applyNumberFormat="1" applyFont="1" applyFill="1" applyBorder="1" applyAlignment="1">
      <alignment horizontal="right"/>
    </xf>
    <xf numFmtId="9" fontId="9" fillId="0" borderId="0" xfId="4" applyFont="1" applyFill="1" applyAlignment="1">
      <alignment horizontal="right"/>
    </xf>
    <xf numFmtId="9" fontId="9" fillId="0" borderId="0" xfId="3" applyNumberFormat="1" applyAlignment="1">
      <alignment horizontal="right"/>
    </xf>
    <xf numFmtId="2" fontId="9" fillId="0" borderId="0" xfId="3" applyNumberFormat="1" applyAlignment="1">
      <alignment horizontal="right"/>
    </xf>
    <xf numFmtId="166" fontId="9" fillId="0" borderId="0" xfId="4" applyNumberFormat="1" applyFont="1" applyFill="1" applyAlignment="1">
      <alignment horizontal="right"/>
    </xf>
    <xf numFmtId="9" fontId="8" fillId="0" borderId="0" xfId="3" applyNumberFormat="1" applyFont="1" applyFill="1"/>
    <xf numFmtId="0" fontId="10" fillId="0" borderId="0" xfId="3" applyFont="1" applyFill="1"/>
    <xf numFmtId="9" fontId="8" fillId="0" borderId="0" xfId="4" applyFont="1" applyFill="1"/>
    <xf numFmtId="9" fontId="8" fillId="0" borderId="0" xfId="4" applyFont="1" applyFill="1" applyAlignment="1">
      <alignment horizontal="right"/>
    </xf>
    <xf numFmtId="0" fontId="8" fillId="0" borderId="0" xfId="3" applyFont="1" applyFill="1"/>
    <xf numFmtId="2" fontId="8" fillId="0" borderId="0" xfId="3" applyNumberFormat="1" applyFont="1" applyFill="1" applyAlignment="1">
      <alignment horizontal="right"/>
    </xf>
    <xf numFmtId="2" fontId="8" fillId="0" borderId="0" xfId="3" applyNumberFormat="1" applyFont="1" applyFill="1"/>
    <xf numFmtId="2" fontId="10" fillId="0" borderId="0" xfId="3" applyNumberFormat="1" applyFont="1" applyFill="1"/>
    <xf numFmtId="3" fontId="8" fillId="0" borderId="0" xfId="3" applyNumberFormat="1" applyFont="1" applyFill="1"/>
    <xf numFmtId="9" fontId="8" fillId="0" borderId="0" xfId="3" applyNumberFormat="1" applyFont="1" applyFill="1" applyAlignment="1">
      <alignment horizontal="right"/>
    </xf>
    <xf numFmtId="166" fontId="8" fillId="0" borderId="0" xfId="4" applyNumberFormat="1" applyFont="1" applyFill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</cellXfs>
  <cellStyles count="5">
    <cellStyle name="Comma 2" xfId="1" xr:uid="{F89A87EF-A838-4EA4-A9BD-895DFE25B3B6}"/>
    <cellStyle name="Normal" xfId="0" builtinId="0"/>
    <cellStyle name="Normal 2" xfId="2" xr:uid="{BE1E7AB7-EC53-4A34-A54F-D45BB7BB5D49}"/>
    <cellStyle name="Normal 2 2" xfId="3" xr:uid="{D64BB4E8-179E-4ED3-8FF4-4EA60AC7D71F}"/>
    <cellStyle name="Percent 2" xfId="4" xr:uid="{BA826B49-07A8-415B-9F6A-9AC31E69E1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072B-96FC-4464-B370-61955DB48BFA}">
  <dimension ref="B1:O13"/>
  <sheetViews>
    <sheetView tabSelected="1" zoomScale="70" zoomScaleNormal="70" workbookViewId="0">
      <selection activeCell="B57" sqref="B57"/>
    </sheetView>
  </sheetViews>
  <sheetFormatPr defaultColWidth="8.81640625" defaultRowHeight="14.5" x14ac:dyDescent="0.35"/>
  <cols>
    <col min="1" max="1" width="6.90625" customWidth="1"/>
    <col min="2" max="2" width="50.81640625" customWidth="1"/>
    <col min="3" max="15" width="11.7265625" customWidth="1"/>
  </cols>
  <sheetData>
    <row r="1" spans="2:15" s="1" customFormat="1" x14ac:dyDescent="0.35">
      <c r="B1" s="116" t="s">
        <v>446</v>
      </c>
      <c r="C1" s="117" t="s">
        <v>513</v>
      </c>
      <c r="D1" s="117" t="s">
        <v>468</v>
      </c>
      <c r="E1" s="117" t="s">
        <v>466</v>
      </c>
      <c r="F1" s="117" t="s">
        <v>457</v>
      </c>
      <c r="G1" s="117" t="s">
        <v>453</v>
      </c>
      <c r="H1" s="117" t="s">
        <v>465</v>
      </c>
      <c r="I1" s="117" t="s">
        <v>450</v>
      </c>
      <c r="J1" s="117" t="s">
        <v>1</v>
      </c>
      <c r="K1" s="117" t="s">
        <v>4</v>
      </c>
      <c r="L1" s="117" t="s">
        <v>5</v>
      </c>
      <c r="M1" s="117" t="s">
        <v>6</v>
      </c>
      <c r="N1" s="117" t="s">
        <v>7</v>
      </c>
      <c r="O1" s="117" t="s">
        <v>8</v>
      </c>
    </row>
    <row r="2" spans="2:15" x14ac:dyDescent="0.35">
      <c r="B2" s="1" t="s">
        <v>3</v>
      </c>
      <c r="C2" s="1"/>
      <c r="D2" s="1"/>
      <c r="E2" s="1"/>
      <c r="F2" s="1"/>
      <c r="G2" s="1"/>
    </row>
    <row r="3" spans="2:15" x14ac:dyDescent="0.35">
      <c r="B3" s="9" t="s">
        <v>492</v>
      </c>
      <c r="C3" s="7">
        <v>249.7</v>
      </c>
      <c r="D3" s="7">
        <v>244.9</v>
      </c>
      <c r="E3" s="10">
        <v>298.39999999999998</v>
      </c>
      <c r="F3" s="10">
        <v>363.7</v>
      </c>
      <c r="G3" s="10">
        <v>352.6</v>
      </c>
      <c r="H3" s="10">
        <v>364.7</v>
      </c>
      <c r="I3" s="10">
        <v>280.7</v>
      </c>
      <c r="J3" s="10">
        <v>235.1</v>
      </c>
      <c r="K3" s="10">
        <v>249.7</v>
      </c>
      <c r="L3" s="10">
        <v>236.2</v>
      </c>
      <c r="M3" s="10">
        <v>226</v>
      </c>
      <c r="N3" s="10">
        <v>226.2</v>
      </c>
      <c r="O3" s="10">
        <v>224.4</v>
      </c>
    </row>
    <row r="4" spans="2:15" x14ac:dyDescent="0.35">
      <c r="B4" s="9" t="s">
        <v>0</v>
      </c>
      <c r="C4" s="7">
        <v>22</v>
      </c>
      <c r="D4" s="7">
        <v>94.9</v>
      </c>
      <c r="E4" s="10">
        <v>84.1</v>
      </c>
      <c r="F4" s="10">
        <v>114.5</v>
      </c>
      <c r="G4" s="10">
        <v>97.6</v>
      </c>
      <c r="H4" s="10">
        <v>115.9</v>
      </c>
      <c r="I4" s="10">
        <v>74.2</v>
      </c>
      <c r="J4" s="10">
        <v>51.6</v>
      </c>
      <c r="K4" s="10">
        <v>32.5</v>
      </c>
      <c r="L4" s="10">
        <v>30</v>
      </c>
      <c r="M4" s="10">
        <v>37.1</v>
      </c>
      <c r="N4" s="10">
        <v>30.4</v>
      </c>
      <c r="O4" s="10">
        <v>30.6</v>
      </c>
    </row>
    <row r="5" spans="2:15" x14ac:dyDescent="0.35">
      <c r="B5" s="9" t="s">
        <v>2</v>
      </c>
      <c r="C5" s="7">
        <v>24.5</v>
      </c>
      <c r="D5" s="7">
        <v>27.6</v>
      </c>
      <c r="E5" s="7">
        <v>84.8</v>
      </c>
      <c r="F5" s="7">
        <v>113.7</v>
      </c>
      <c r="G5" s="7">
        <v>106</v>
      </c>
      <c r="H5" s="7">
        <v>118.2</v>
      </c>
      <c r="I5" s="7">
        <v>75.8</v>
      </c>
      <c r="J5" s="7">
        <v>49.9</v>
      </c>
      <c r="K5" s="7">
        <v>44.3</v>
      </c>
      <c r="L5" s="7">
        <v>31.1</v>
      </c>
      <c r="M5" s="7">
        <v>35.700000000000003</v>
      </c>
      <c r="N5" s="7">
        <v>33.299999999999997</v>
      </c>
      <c r="O5" s="7">
        <v>27.9</v>
      </c>
    </row>
    <row r="6" spans="2:15" x14ac:dyDescent="0.35">
      <c r="B6" s="9" t="s">
        <v>459</v>
      </c>
      <c r="C6" s="7">
        <v>7.6</v>
      </c>
      <c r="D6" s="7">
        <v>78.8</v>
      </c>
      <c r="E6" s="10">
        <v>71.8</v>
      </c>
      <c r="F6" s="10">
        <v>102.5</v>
      </c>
      <c r="G6" s="10">
        <v>85.3</v>
      </c>
      <c r="H6" s="10">
        <v>98.7</v>
      </c>
      <c r="I6" s="10">
        <v>60.7</v>
      </c>
      <c r="J6" s="10">
        <v>31.3</v>
      </c>
      <c r="K6" s="10">
        <v>2.4</v>
      </c>
      <c r="L6" s="10">
        <v>13.3</v>
      </c>
      <c r="M6" s="10">
        <v>21.4</v>
      </c>
      <c r="N6" s="10">
        <v>14.7</v>
      </c>
      <c r="O6" s="10">
        <v>17.7</v>
      </c>
    </row>
    <row r="7" spans="2:15" x14ac:dyDescent="0.35">
      <c r="B7" s="9" t="s">
        <v>460</v>
      </c>
      <c r="C7" s="7">
        <v>6.4</v>
      </c>
      <c r="D7" s="7">
        <v>75</v>
      </c>
      <c r="E7" s="10">
        <v>60.6</v>
      </c>
      <c r="F7" s="10">
        <v>87.1</v>
      </c>
      <c r="G7" s="10">
        <v>72.599999999999994</v>
      </c>
      <c r="H7" s="10">
        <v>84.9</v>
      </c>
      <c r="I7" s="10">
        <v>52.5</v>
      </c>
      <c r="J7" s="10">
        <v>26.8</v>
      </c>
      <c r="K7" s="10">
        <v>1</v>
      </c>
      <c r="L7" s="10">
        <v>10.9</v>
      </c>
      <c r="M7" s="10">
        <v>18.100000000000001</v>
      </c>
      <c r="N7" s="10">
        <v>12.5</v>
      </c>
      <c r="O7" s="10">
        <v>15.1</v>
      </c>
    </row>
    <row r="8" spans="2:15" x14ac:dyDescent="0.35">
      <c r="B8" s="9" t="s">
        <v>461</v>
      </c>
      <c r="C8" s="8">
        <v>0.03</v>
      </c>
      <c r="D8" s="8">
        <v>0.33</v>
      </c>
      <c r="E8" s="10">
        <v>0.27</v>
      </c>
      <c r="F8" s="10">
        <v>0.38</v>
      </c>
      <c r="G8" s="10">
        <v>0.32</v>
      </c>
      <c r="H8" s="10">
        <v>0.37</v>
      </c>
      <c r="I8" s="10">
        <v>0.23</v>
      </c>
      <c r="J8" s="10">
        <v>0.12</v>
      </c>
      <c r="K8" s="10">
        <v>0.04</v>
      </c>
      <c r="L8" s="10">
        <v>0.05</v>
      </c>
      <c r="M8" s="10">
        <v>0.08</v>
      </c>
      <c r="N8" s="10">
        <v>0.06</v>
      </c>
      <c r="O8" s="10">
        <v>7.0000000000000007E-2</v>
      </c>
    </row>
    <row r="9" spans="2:15" x14ac:dyDescent="0.35">
      <c r="B9" s="9" t="s">
        <v>462</v>
      </c>
      <c r="C9" s="8">
        <v>0.21</v>
      </c>
      <c r="D9" s="8">
        <v>0.22</v>
      </c>
      <c r="E9" s="10">
        <v>0.52</v>
      </c>
      <c r="F9" s="10">
        <v>0.48</v>
      </c>
      <c r="G9" s="10">
        <v>0.52</v>
      </c>
      <c r="H9" s="10">
        <v>0.38</v>
      </c>
      <c r="I9" s="10">
        <v>-0.01</v>
      </c>
      <c r="J9" s="10">
        <v>-0.41</v>
      </c>
      <c r="K9" s="10">
        <v>-1.03</v>
      </c>
      <c r="L9" s="10">
        <v>-1.21</v>
      </c>
      <c r="M9" s="10">
        <v>-0.74</v>
      </c>
      <c r="N9" s="10">
        <v>-0.8</v>
      </c>
      <c r="O9" s="10">
        <v>-0.5</v>
      </c>
    </row>
    <row r="10" spans="2:15" x14ac:dyDescent="0.35">
      <c r="B10" s="9" t="s">
        <v>463</v>
      </c>
      <c r="C10" s="7">
        <v>-5.5</v>
      </c>
      <c r="D10" s="7">
        <v>7.7</v>
      </c>
      <c r="E10" s="10">
        <v>51.2</v>
      </c>
      <c r="F10" s="10">
        <v>82.1</v>
      </c>
      <c r="G10" s="10">
        <v>90.1</v>
      </c>
      <c r="H10" s="10">
        <v>111.2</v>
      </c>
      <c r="I10" s="10">
        <v>59.7</v>
      </c>
      <c r="J10" s="10">
        <v>74.3</v>
      </c>
      <c r="K10" s="10">
        <v>22.3</v>
      </c>
      <c r="L10" s="10">
        <v>18.3</v>
      </c>
      <c r="M10" s="10">
        <v>24.9</v>
      </c>
      <c r="N10" s="10">
        <v>12.4</v>
      </c>
      <c r="O10" s="10">
        <v>-6.6</v>
      </c>
    </row>
    <row r="11" spans="2:15" x14ac:dyDescent="0.35">
      <c r="B11" s="9" t="s">
        <v>464</v>
      </c>
      <c r="C11" s="6">
        <v>1377317</v>
      </c>
      <c r="D11" s="6">
        <v>1461009</v>
      </c>
      <c r="E11" s="6">
        <v>1738504</v>
      </c>
      <c r="F11" s="6">
        <v>1907276</v>
      </c>
      <c r="G11" s="6">
        <v>1818759</v>
      </c>
      <c r="H11" s="6">
        <v>1781617</v>
      </c>
      <c r="I11" s="6">
        <v>1650153</v>
      </c>
      <c r="J11" s="6">
        <v>1313399</v>
      </c>
      <c r="K11" s="6">
        <v>1531302</v>
      </c>
      <c r="L11" s="6">
        <v>1603903</v>
      </c>
      <c r="M11" s="6">
        <v>1384416</v>
      </c>
      <c r="N11" s="6">
        <v>1478437</v>
      </c>
      <c r="O11" s="6">
        <v>1631636</v>
      </c>
    </row>
    <row r="12" spans="2:15" x14ac:dyDescent="0.3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ht="15.5" x14ac:dyDescent="0.35">
      <c r="D13" s="3"/>
      <c r="E13" s="3"/>
      <c r="F13" s="3"/>
      <c r="G13" s="3"/>
      <c r="H13" s="3"/>
      <c r="I13" s="4"/>
      <c r="J13" s="3"/>
      <c r="K13" s="3"/>
      <c r="L13" s="3"/>
      <c r="M13" s="3"/>
      <c r="N13" s="3"/>
      <c r="O13" s="3"/>
    </row>
  </sheetData>
  <phoneticPr fontId="7" type="noConversion"/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CBBA2-9E9A-444B-B977-0CC4488ED681}">
  <dimension ref="B1:H33"/>
  <sheetViews>
    <sheetView zoomScale="70" zoomScaleNormal="70" workbookViewId="0"/>
  </sheetViews>
  <sheetFormatPr defaultColWidth="11.453125" defaultRowHeight="14.5" x14ac:dyDescent="0.35"/>
  <cols>
    <col min="1" max="1" width="6.90625" style="12" customWidth="1"/>
    <col min="2" max="2" width="54.08984375" style="12" bestFit="1" customWidth="1"/>
    <col min="3" max="4" width="12.90625" style="12" bestFit="1" customWidth="1"/>
    <col min="5" max="5" width="12.54296875" style="12" bestFit="1" customWidth="1"/>
    <col min="6" max="7" width="12.90625" style="12" bestFit="1" customWidth="1"/>
    <col min="8" max="8" width="12.1796875" style="12" customWidth="1"/>
    <col min="9" max="16384" width="11.453125" style="12"/>
  </cols>
  <sheetData>
    <row r="1" spans="2:8" x14ac:dyDescent="0.35">
      <c r="B1" s="13" t="s">
        <v>443</v>
      </c>
      <c r="C1" s="13">
        <v>2021</v>
      </c>
      <c r="D1" s="13">
        <v>2020</v>
      </c>
      <c r="E1" s="13">
        <v>2019</v>
      </c>
      <c r="F1" s="13">
        <v>2018</v>
      </c>
      <c r="G1" s="13">
        <v>2017</v>
      </c>
      <c r="H1" s="15"/>
    </row>
    <row r="2" spans="2:8" x14ac:dyDescent="0.35">
      <c r="B2" s="15" t="s">
        <v>9</v>
      </c>
      <c r="C2" s="15"/>
      <c r="D2" s="15"/>
      <c r="E2" s="15"/>
      <c r="F2" s="15"/>
      <c r="G2" s="15"/>
      <c r="H2" s="15"/>
    </row>
    <row r="3" spans="2:8" x14ac:dyDescent="0.35">
      <c r="B3" s="12" t="s">
        <v>481</v>
      </c>
      <c r="C3" s="105">
        <v>0.62</v>
      </c>
      <c r="D3" s="105">
        <v>0.6</v>
      </c>
      <c r="E3" s="105">
        <v>0.59</v>
      </c>
      <c r="F3" s="105">
        <v>0.43</v>
      </c>
      <c r="G3" s="35" t="s">
        <v>430</v>
      </c>
      <c r="H3" s="106"/>
    </row>
    <row r="4" spans="2:8" x14ac:dyDescent="0.35">
      <c r="B4" s="12" t="s">
        <v>482</v>
      </c>
      <c r="C4" s="105">
        <v>0.23</v>
      </c>
      <c r="D4" s="107">
        <v>0.22700000000000001</v>
      </c>
      <c r="E4" s="107">
        <v>0.28399999999999997</v>
      </c>
      <c r="F4" s="107">
        <v>0.26300000000000001</v>
      </c>
      <c r="G4" s="107">
        <v>0.248</v>
      </c>
      <c r="H4" s="106"/>
    </row>
    <row r="5" spans="2:8" x14ac:dyDescent="0.35">
      <c r="B5" s="12" t="s">
        <v>483</v>
      </c>
      <c r="C5" s="105">
        <v>0.67</v>
      </c>
      <c r="D5" s="108">
        <v>0.63</v>
      </c>
      <c r="E5" s="108">
        <v>0.27</v>
      </c>
      <c r="F5" s="108">
        <v>0.53</v>
      </c>
      <c r="G5" s="108">
        <v>0.51</v>
      </c>
      <c r="H5" s="106"/>
    </row>
    <row r="6" spans="2:8" x14ac:dyDescent="0.35">
      <c r="B6" s="12" t="s">
        <v>484</v>
      </c>
      <c r="C6" s="107">
        <v>0.26400000000000001</v>
      </c>
      <c r="D6" s="107">
        <v>0.255</v>
      </c>
      <c r="E6" s="107">
        <v>0.14000000000000001</v>
      </c>
      <c r="F6" s="107">
        <v>0.224</v>
      </c>
      <c r="G6" s="107">
        <v>0.246</v>
      </c>
      <c r="H6" s="106"/>
    </row>
    <row r="7" spans="2:8" x14ac:dyDescent="0.35">
      <c r="B7" s="12" t="s">
        <v>485</v>
      </c>
      <c r="C7" s="109">
        <v>0.22</v>
      </c>
      <c r="D7" s="110">
        <v>0.38200000000000001</v>
      </c>
      <c r="E7" s="110">
        <v>1.21</v>
      </c>
      <c r="F7" s="110">
        <v>0.40600000000000003</v>
      </c>
      <c r="G7" s="110">
        <v>-0.52100000000000002</v>
      </c>
      <c r="H7" s="106"/>
    </row>
    <row r="8" spans="2:8" x14ac:dyDescent="0.35">
      <c r="B8" s="12" t="s">
        <v>456</v>
      </c>
      <c r="C8" s="107">
        <v>0.69587473652514298</v>
      </c>
      <c r="D8" s="107">
        <v>0.928174878556558</v>
      </c>
      <c r="E8" s="107">
        <v>0.3828125</v>
      </c>
      <c r="F8" s="107">
        <v>0.77515954835542467</v>
      </c>
      <c r="G8" s="107">
        <v>0.92432432432432432</v>
      </c>
      <c r="H8" s="106"/>
    </row>
    <row r="9" spans="2:8" x14ac:dyDescent="0.35">
      <c r="B9" s="12" t="s">
        <v>486</v>
      </c>
      <c r="C9" s="109">
        <v>1.02</v>
      </c>
      <c r="D9" s="111">
        <v>1.18</v>
      </c>
      <c r="E9" s="111">
        <v>0.21099999999999999</v>
      </c>
      <c r="F9" s="111">
        <v>0.69</v>
      </c>
      <c r="G9" s="111">
        <v>0.77200000000000002</v>
      </c>
      <c r="H9" s="112"/>
    </row>
    <row r="10" spans="2:8" x14ac:dyDescent="0.35">
      <c r="B10" s="12" t="s">
        <v>461</v>
      </c>
      <c r="C10" s="109">
        <v>1.31</v>
      </c>
      <c r="D10" s="110">
        <v>0.72799999999999998</v>
      </c>
      <c r="E10" s="110">
        <v>0.25</v>
      </c>
      <c r="F10" s="110">
        <v>0.57999999999999996</v>
      </c>
      <c r="G10" s="110">
        <v>0.51600000000000001</v>
      </c>
      <c r="H10" s="112"/>
    </row>
    <row r="11" spans="2:8" x14ac:dyDescent="0.35">
      <c r="B11" s="12" t="s">
        <v>487</v>
      </c>
      <c r="C11" s="111">
        <v>1.3</v>
      </c>
      <c r="D11" s="111">
        <v>0.72099999999999997</v>
      </c>
      <c r="E11" s="111">
        <v>0.248</v>
      </c>
      <c r="F11" s="111">
        <v>0.57599999999999996</v>
      </c>
      <c r="G11" s="111">
        <v>0.51300000000000001</v>
      </c>
      <c r="H11" s="112"/>
    </row>
    <row r="12" spans="2:8" x14ac:dyDescent="0.35">
      <c r="B12" s="12" t="s">
        <v>502</v>
      </c>
      <c r="C12" s="113">
        <v>2055</v>
      </c>
      <c r="D12" s="113">
        <v>1564</v>
      </c>
      <c r="E12" s="113">
        <v>1666</v>
      </c>
      <c r="F12" s="113">
        <v>1465</v>
      </c>
      <c r="G12" s="113">
        <v>1357</v>
      </c>
      <c r="H12" s="112"/>
    </row>
    <row r="13" spans="2:8" x14ac:dyDescent="0.35">
      <c r="B13" s="12" t="s">
        <v>488</v>
      </c>
      <c r="C13" s="113">
        <v>230126200</v>
      </c>
      <c r="D13" s="113">
        <v>230126200</v>
      </c>
      <c r="E13" s="113">
        <v>230126200</v>
      </c>
      <c r="F13" s="113">
        <v>230126200</v>
      </c>
      <c r="G13" s="113">
        <v>230126200</v>
      </c>
      <c r="H13" s="106"/>
    </row>
    <row r="14" spans="2:8" x14ac:dyDescent="0.35">
      <c r="B14" s="12" t="s">
        <v>489</v>
      </c>
      <c r="C14" s="113">
        <v>231405713</v>
      </c>
      <c r="D14" s="113">
        <v>232089717</v>
      </c>
      <c r="E14" s="113">
        <v>231864044</v>
      </c>
      <c r="F14" s="113">
        <v>231434971</v>
      </c>
      <c r="G14" s="113">
        <v>231022348</v>
      </c>
      <c r="H14" s="106"/>
    </row>
    <row r="15" spans="2:8" x14ac:dyDescent="0.35">
      <c r="B15" s="12" t="s">
        <v>490</v>
      </c>
      <c r="C15" s="113">
        <v>226149236</v>
      </c>
      <c r="D15" s="113">
        <v>227023775</v>
      </c>
      <c r="E15" s="113">
        <v>226669514</v>
      </c>
      <c r="F15" s="113">
        <v>227043853</v>
      </c>
      <c r="G15" s="113">
        <v>227652726</v>
      </c>
      <c r="H15" s="106"/>
    </row>
    <row r="16" spans="2:8" x14ac:dyDescent="0.35">
      <c r="B16" s="12" t="s">
        <v>491</v>
      </c>
      <c r="C16" s="113">
        <v>227023775</v>
      </c>
      <c r="D16" s="113">
        <v>229084006</v>
      </c>
      <c r="E16" s="113">
        <v>228384165</v>
      </c>
      <c r="F16" s="113">
        <v>228348308</v>
      </c>
      <c r="G16" s="113">
        <v>228712559</v>
      </c>
      <c r="H16" s="106"/>
    </row>
    <row r="17" spans="3:8" x14ac:dyDescent="0.35">
      <c r="C17" s="109"/>
      <c r="D17" s="60"/>
      <c r="E17" s="60"/>
      <c r="F17" s="60"/>
      <c r="G17" s="60"/>
      <c r="H17" s="109"/>
    </row>
    <row r="18" spans="3:8" x14ac:dyDescent="0.35">
      <c r="C18" s="109"/>
      <c r="D18" s="60"/>
      <c r="E18" s="60"/>
      <c r="F18" s="60"/>
      <c r="G18" s="60"/>
      <c r="H18" s="109"/>
    </row>
    <row r="19" spans="3:8" x14ac:dyDescent="0.35">
      <c r="C19" s="109"/>
      <c r="D19" s="60"/>
      <c r="E19" s="60"/>
      <c r="F19" s="60"/>
      <c r="G19" s="60"/>
      <c r="H19" s="109"/>
    </row>
    <row r="20" spans="3:8" x14ac:dyDescent="0.35">
      <c r="C20" s="109"/>
      <c r="D20" s="60"/>
      <c r="E20" s="60"/>
      <c r="F20" s="60"/>
      <c r="G20" s="60"/>
      <c r="H20" s="109"/>
    </row>
    <row r="21" spans="3:8" x14ac:dyDescent="0.35">
      <c r="D21" s="52"/>
      <c r="E21" s="52"/>
      <c r="F21" s="52"/>
      <c r="G21" s="52"/>
    </row>
    <row r="22" spans="3:8" x14ac:dyDescent="0.35">
      <c r="D22" s="52"/>
      <c r="E22" s="52"/>
      <c r="F22" s="52"/>
      <c r="G22" s="52"/>
    </row>
    <row r="23" spans="3:8" x14ac:dyDescent="0.35">
      <c r="D23" s="52"/>
      <c r="E23" s="52"/>
      <c r="F23" s="52"/>
      <c r="G23" s="52"/>
    </row>
    <row r="24" spans="3:8" x14ac:dyDescent="0.35">
      <c r="D24" s="52"/>
      <c r="E24" s="52"/>
      <c r="F24" s="52"/>
      <c r="G24" s="52"/>
    </row>
    <row r="25" spans="3:8" x14ac:dyDescent="0.35">
      <c r="D25" s="52"/>
      <c r="E25" s="52"/>
      <c r="F25" s="52"/>
      <c r="G25" s="52"/>
    </row>
    <row r="26" spans="3:8" x14ac:dyDescent="0.35">
      <c r="D26" s="52"/>
      <c r="E26" s="52"/>
      <c r="F26" s="52"/>
      <c r="G26" s="52"/>
    </row>
    <row r="27" spans="3:8" x14ac:dyDescent="0.35">
      <c r="D27" s="52"/>
      <c r="E27" s="52"/>
      <c r="F27" s="52"/>
      <c r="G27" s="52"/>
    </row>
    <row r="28" spans="3:8" x14ac:dyDescent="0.35">
      <c r="D28" s="52"/>
      <c r="E28" s="52"/>
      <c r="F28" s="52"/>
      <c r="G28" s="52"/>
    </row>
    <row r="29" spans="3:8" x14ac:dyDescent="0.35">
      <c r="D29" s="52"/>
      <c r="E29" s="52"/>
      <c r="F29" s="52"/>
      <c r="G29" s="52"/>
    </row>
    <row r="30" spans="3:8" x14ac:dyDescent="0.35">
      <c r="D30" s="52"/>
      <c r="E30" s="52"/>
      <c r="F30" s="52"/>
      <c r="G30" s="52"/>
    </row>
    <row r="31" spans="3:8" x14ac:dyDescent="0.35">
      <c r="D31" s="52"/>
      <c r="E31" s="52"/>
      <c r="F31" s="52"/>
      <c r="G31" s="52"/>
    </row>
    <row r="32" spans="3:8" x14ac:dyDescent="0.35">
      <c r="D32" s="52"/>
      <c r="E32" s="52"/>
      <c r="F32" s="52"/>
      <c r="G32" s="52"/>
    </row>
    <row r="33" spans="4:7" x14ac:dyDescent="0.35">
      <c r="D33" s="52"/>
      <c r="E33" s="52"/>
      <c r="F33" s="52"/>
      <c r="G33" s="52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B7A32-7D31-0540-BC68-21D565EBF143}">
  <dimension ref="B1:G13"/>
  <sheetViews>
    <sheetView zoomScale="70" zoomScaleNormal="70" workbookViewId="0">
      <selection activeCell="E31" sqref="E31"/>
    </sheetView>
  </sheetViews>
  <sheetFormatPr defaultColWidth="11.453125" defaultRowHeight="14.5" x14ac:dyDescent="0.35"/>
  <cols>
    <col min="1" max="1" width="6.90625" customWidth="1"/>
    <col min="2" max="2" width="50.81640625" customWidth="1"/>
    <col min="3" max="7" width="11.7265625" customWidth="1"/>
  </cols>
  <sheetData>
    <row r="1" spans="2:7" s="1" customFormat="1" x14ac:dyDescent="0.35">
      <c r="B1" s="116" t="s">
        <v>447</v>
      </c>
      <c r="C1" s="116">
        <v>2021</v>
      </c>
      <c r="D1" s="116">
        <v>2020</v>
      </c>
      <c r="E1" s="116">
        <v>2019</v>
      </c>
      <c r="F1" s="117" t="s">
        <v>470</v>
      </c>
      <c r="G1" s="117" t="s">
        <v>469</v>
      </c>
    </row>
    <row r="2" spans="2:7" x14ac:dyDescent="0.35">
      <c r="B2" s="1" t="s">
        <v>3</v>
      </c>
      <c r="C2" s="1"/>
      <c r="D2" s="1"/>
    </row>
    <row r="3" spans="2:7" x14ac:dyDescent="0.35">
      <c r="B3" t="s">
        <v>492</v>
      </c>
      <c r="C3" s="7">
        <v>1259.5999999999999</v>
      </c>
      <c r="D3" s="10">
        <v>1130.2</v>
      </c>
      <c r="E3" s="10">
        <v>912.8</v>
      </c>
      <c r="F3" s="10">
        <v>907.6</v>
      </c>
      <c r="G3" s="10">
        <v>751.4</v>
      </c>
    </row>
    <row r="4" spans="2:7" x14ac:dyDescent="0.35">
      <c r="B4" t="s">
        <v>0</v>
      </c>
      <c r="C4" s="7">
        <v>391.1</v>
      </c>
      <c r="D4" s="10">
        <v>274.2</v>
      </c>
      <c r="E4" s="10">
        <v>128.1</v>
      </c>
      <c r="F4" s="10">
        <v>202.8</v>
      </c>
      <c r="G4" s="10">
        <v>180.3</v>
      </c>
    </row>
    <row r="5" spans="2:7" x14ac:dyDescent="0.35">
      <c r="B5" t="s">
        <v>493</v>
      </c>
      <c r="C5" s="7">
        <v>332.1</v>
      </c>
      <c r="D5" s="7">
        <v>288.2</v>
      </c>
      <c r="E5" s="7">
        <v>128</v>
      </c>
      <c r="F5" s="7">
        <v>203.7</v>
      </c>
      <c r="G5" s="10">
        <v>185</v>
      </c>
    </row>
    <row r="6" spans="2:7" x14ac:dyDescent="0.35">
      <c r="B6" t="s">
        <v>459</v>
      </c>
      <c r="C6" s="7">
        <v>338.4</v>
      </c>
      <c r="D6" s="10">
        <v>193.1</v>
      </c>
      <c r="E6" s="10">
        <v>67.099999999999994</v>
      </c>
      <c r="F6" s="10">
        <v>149.5</v>
      </c>
      <c r="G6" s="10">
        <v>132</v>
      </c>
    </row>
    <row r="7" spans="2:7" x14ac:dyDescent="0.35">
      <c r="B7" t="s">
        <v>460</v>
      </c>
      <c r="C7" s="7">
        <v>295.3</v>
      </c>
      <c r="D7" s="10">
        <v>165.2</v>
      </c>
      <c r="E7" s="10">
        <v>56.6</v>
      </c>
      <c r="F7" s="10">
        <v>131.6</v>
      </c>
      <c r="G7" s="10">
        <v>117.4</v>
      </c>
    </row>
    <row r="8" spans="2:7" x14ac:dyDescent="0.35">
      <c r="B8" t="s">
        <v>461</v>
      </c>
      <c r="C8" s="8">
        <v>1.31</v>
      </c>
      <c r="D8" s="10">
        <v>0.73</v>
      </c>
      <c r="E8" s="10">
        <v>0.25</v>
      </c>
      <c r="F8" s="10">
        <v>0.57999999999999996</v>
      </c>
      <c r="G8" s="10">
        <v>0.52</v>
      </c>
    </row>
    <row r="9" spans="2:7" x14ac:dyDescent="0.35">
      <c r="B9" t="s">
        <v>462</v>
      </c>
      <c r="C9" s="8">
        <v>0.22</v>
      </c>
      <c r="D9" s="10">
        <v>0.38</v>
      </c>
      <c r="E9" s="10">
        <v>-1.21</v>
      </c>
      <c r="F9" s="10">
        <v>-0.47</v>
      </c>
      <c r="G9" s="10">
        <v>-0.52</v>
      </c>
    </row>
    <row r="10" spans="2:7" x14ac:dyDescent="0.35">
      <c r="B10" t="s">
        <v>463</v>
      </c>
      <c r="C10" s="7">
        <v>231.1</v>
      </c>
      <c r="D10" s="10">
        <v>267.5</v>
      </c>
      <c r="E10" s="11">
        <v>49</v>
      </c>
      <c r="F10" s="10">
        <v>157.9</v>
      </c>
      <c r="G10" s="10">
        <v>171</v>
      </c>
    </row>
    <row r="11" spans="2:7" x14ac:dyDescent="0.35">
      <c r="B11" t="s">
        <v>494</v>
      </c>
      <c r="C11" s="6">
        <v>1461009</v>
      </c>
      <c r="D11" s="6">
        <v>1781617</v>
      </c>
      <c r="E11" s="6">
        <v>1603903</v>
      </c>
      <c r="F11" s="6">
        <v>1568574</v>
      </c>
      <c r="G11" s="6">
        <v>1329124</v>
      </c>
    </row>
    <row r="13" spans="2:7" x14ac:dyDescent="0.35">
      <c r="B13" s="2" t="s">
        <v>514</v>
      </c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1545D-4D69-42EE-8257-C27DFB22179E}">
  <dimension ref="A1:O43"/>
  <sheetViews>
    <sheetView zoomScale="70" zoomScaleNormal="70" workbookViewId="0">
      <pane ySplit="1" topLeftCell="A2" activePane="bottomLeft" state="frozen"/>
      <selection pane="bottomLeft" activeCell="J9" sqref="J9"/>
    </sheetView>
  </sheetViews>
  <sheetFormatPr defaultColWidth="11.453125" defaultRowHeight="14.5" x14ac:dyDescent="0.35"/>
  <cols>
    <col min="1" max="1" width="6.90625" style="12" customWidth="1"/>
    <col min="2" max="2" width="80.36328125" style="12" bestFit="1" customWidth="1"/>
    <col min="3" max="3" width="12.453125" style="12" customWidth="1"/>
    <col min="4" max="15" width="11.7265625" style="17" customWidth="1"/>
    <col min="16" max="16384" width="11.453125" style="12"/>
  </cols>
  <sheetData>
    <row r="1" spans="1:15" x14ac:dyDescent="0.35">
      <c r="B1" s="13" t="s">
        <v>448</v>
      </c>
      <c r="C1" s="14" t="s">
        <v>513</v>
      </c>
      <c r="D1" s="14" t="s">
        <v>468</v>
      </c>
      <c r="E1" s="14" t="s">
        <v>466</v>
      </c>
      <c r="F1" s="14" t="s">
        <v>457</v>
      </c>
      <c r="G1" s="14" t="s">
        <v>453</v>
      </c>
      <c r="H1" s="14" t="s">
        <v>451</v>
      </c>
      <c r="I1" s="14" t="s">
        <v>450</v>
      </c>
      <c r="J1" s="14" t="s">
        <v>1</v>
      </c>
      <c r="K1" s="14" t="s">
        <v>4</v>
      </c>
      <c r="L1" s="14" t="s">
        <v>5</v>
      </c>
      <c r="M1" s="14" t="s">
        <v>6</v>
      </c>
      <c r="N1" s="14" t="s">
        <v>7</v>
      </c>
      <c r="O1" s="14" t="s">
        <v>8</v>
      </c>
    </row>
    <row r="2" spans="1:15" x14ac:dyDescent="0.35">
      <c r="B2" s="15" t="s">
        <v>9</v>
      </c>
      <c r="C2" s="16"/>
      <c r="D2" s="16"/>
    </row>
    <row r="3" spans="1:15" s="15" customFormat="1" x14ac:dyDescent="0.35">
      <c r="A3" s="12"/>
      <c r="B3" s="15" t="s">
        <v>433</v>
      </c>
      <c r="C3" s="18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35">
      <c r="B4" s="20" t="s">
        <v>492</v>
      </c>
      <c r="C4" s="32">
        <v>246.7</v>
      </c>
      <c r="D4" s="32">
        <v>244.9</v>
      </c>
      <c r="E4" s="44">
        <v>298.39999999999998</v>
      </c>
      <c r="F4" s="45">
        <v>363.7</v>
      </c>
      <c r="G4" s="45">
        <v>352.6</v>
      </c>
      <c r="H4" s="45">
        <v>364.7</v>
      </c>
      <c r="I4" s="45">
        <v>280.7</v>
      </c>
      <c r="J4" s="21" t="s">
        <v>32</v>
      </c>
      <c r="K4" s="21" t="s">
        <v>229</v>
      </c>
      <c r="L4" s="21" t="s">
        <v>338</v>
      </c>
      <c r="M4" s="21" t="s">
        <v>385</v>
      </c>
      <c r="N4" s="21" t="s">
        <v>59</v>
      </c>
      <c r="O4" s="21" t="s">
        <v>247</v>
      </c>
    </row>
    <row r="5" spans="1:15" x14ac:dyDescent="0.35">
      <c r="C5" s="33"/>
      <c r="D5" s="33"/>
      <c r="E5" s="34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35">
      <c r="B6" s="12" t="s">
        <v>10</v>
      </c>
      <c r="C6" s="33">
        <v>-61.8</v>
      </c>
      <c r="D6" s="33">
        <v>-58.5</v>
      </c>
      <c r="E6" s="35">
        <v>-50.5</v>
      </c>
      <c r="F6" s="46">
        <v>-73.400000000000006</v>
      </c>
      <c r="G6" s="46">
        <v>-72.900000000000006</v>
      </c>
      <c r="H6" s="46">
        <v>-75.400000000000006</v>
      </c>
      <c r="I6" s="46">
        <v>-57.5</v>
      </c>
      <c r="J6" s="23" t="s">
        <v>33</v>
      </c>
      <c r="K6" s="23" t="s">
        <v>230</v>
      </c>
      <c r="L6" s="23" t="s">
        <v>339</v>
      </c>
      <c r="M6" s="23" t="s">
        <v>386</v>
      </c>
      <c r="N6" s="23" t="s">
        <v>60</v>
      </c>
      <c r="O6" s="23" t="s">
        <v>248</v>
      </c>
    </row>
    <row r="7" spans="1:15" s="15" customFormat="1" x14ac:dyDescent="0.35">
      <c r="A7" s="12"/>
      <c r="B7" s="12" t="s">
        <v>11</v>
      </c>
      <c r="C7" s="33">
        <v>-11.2</v>
      </c>
      <c r="D7" s="33">
        <v>-10.6</v>
      </c>
      <c r="E7" s="35">
        <v>-12.4</v>
      </c>
      <c r="F7" s="83">
        <v>-14</v>
      </c>
      <c r="G7" s="83">
        <v>-15</v>
      </c>
      <c r="H7" s="46">
        <v>-15.5</v>
      </c>
      <c r="I7" s="46">
        <v>-12.8</v>
      </c>
      <c r="J7" s="23" t="s">
        <v>34</v>
      </c>
      <c r="K7" s="23" t="s">
        <v>231</v>
      </c>
      <c r="L7" s="23" t="s">
        <v>330</v>
      </c>
      <c r="M7" s="23" t="s">
        <v>387</v>
      </c>
      <c r="N7" s="23" t="s">
        <v>61</v>
      </c>
      <c r="O7" s="23" t="s">
        <v>249</v>
      </c>
    </row>
    <row r="8" spans="1:15" s="15" customFormat="1" x14ac:dyDescent="0.35">
      <c r="A8" s="12"/>
      <c r="B8" s="12" t="s">
        <v>12</v>
      </c>
      <c r="C8" s="33">
        <v>-40.200000000000003</v>
      </c>
      <c r="D8" s="33">
        <v>-38.4</v>
      </c>
      <c r="E8" s="35">
        <v>-50.5</v>
      </c>
      <c r="F8" s="46">
        <v>-55.4</v>
      </c>
      <c r="G8" s="46">
        <v>-54.4</v>
      </c>
      <c r="H8" s="46">
        <v>-52.2</v>
      </c>
      <c r="I8" s="46">
        <v>-47.4</v>
      </c>
      <c r="J8" s="23" t="s">
        <v>35</v>
      </c>
      <c r="K8" s="23" t="s">
        <v>232</v>
      </c>
      <c r="L8" s="23" t="s">
        <v>340</v>
      </c>
      <c r="M8" s="23" t="s">
        <v>388</v>
      </c>
      <c r="N8" s="23" t="s">
        <v>62</v>
      </c>
      <c r="O8" s="23" t="s">
        <v>250</v>
      </c>
    </row>
    <row r="9" spans="1:15" x14ac:dyDescent="0.35">
      <c r="B9" s="20" t="s">
        <v>13</v>
      </c>
      <c r="C9" s="32">
        <v>-113.2</v>
      </c>
      <c r="D9" s="32">
        <f>SUM(D6:D8)</f>
        <v>-107.5</v>
      </c>
      <c r="E9" s="32">
        <f>SUM(E6:E8)</f>
        <v>-113.4</v>
      </c>
      <c r="F9" s="45">
        <v>-142.80000000000001</v>
      </c>
      <c r="G9" s="45">
        <v>-142.30000000000001</v>
      </c>
      <c r="H9" s="45">
        <v>-143.1</v>
      </c>
      <c r="I9" s="45">
        <v>-117.7</v>
      </c>
      <c r="J9" s="21" t="s">
        <v>36</v>
      </c>
      <c r="K9" s="21" t="s">
        <v>233</v>
      </c>
      <c r="L9" s="21" t="s">
        <v>341</v>
      </c>
      <c r="M9" s="21" t="s">
        <v>389</v>
      </c>
      <c r="N9" s="21" t="s">
        <v>63</v>
      </c>
      <c r="O9" s="21" t="s">
        <v>251</v>
      </c>
    </row>
    <row r="10" spans="1:15" s="27" customFormat="1" x14ac:dyDescent="0.35">
      <c r="A10" s="12"/>
      <c r="B10" s="24" t="s">
        <v>14</v>
      </c>
      <c r="C10" s="36">
        <v>133.5</v>
      </c>
      <c r="D10" s="36">
        <f>+D9+D4</f>
        <v>137.4</v>
      </c>
      <c r="E10" s="36">
        <f>+E9+E4</f>
        <v>184.99999999999997</v>
      </c>
      <c r="F10" s="47">
        <v>220.9</v>
      </c>
      <c r="G10" s="47">
        <v>210.3</v>
      </c>
      <c r="H10" s="47">
        <v>221.6</v>
      </c>
      <c r="I10" s="47">
        <v>163</v>
      </c>
      <c r="J10" s="26" t="s">
        <v>37</v>
      </c>
      <c r="K10" s="26" t="s">
        <v>234</v>
      </c>
      <c r="L10" s="26" t="s">
        <v>342</v>
      </c>
      <c r="M10" s="26" t="s">
        <v>390</v>
      </c>
      <c r="N10" s="26" t="s">
        <v>64</v>
      </c>
      <c r="O10" s="26" t="s">
        <v>252</v>
      </c>
    </row>
    <row r="11" spans="1:15" s="27" customFormat="1" x14ac:dyDescent="0.35">
      <c r="A11" s="12"/>
      <c r="C11" s="37"/>
      <c r="D11" s="37"/>
      <c r="E11" s="38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27" customFormat="1" x14ac:dyDescent="0.35">
      <c r="A12" s="12"/>
      <c r="B12" s="12" t="s">
        <v>15</v>
      </c>
      <c r="C12" s="33">
        <v>-57</v>
      </c>
      <c r="D12" s="33">
        <v>-59.1</v>
      </c>
      <c r="E12" s="48">
        <v>-55.1</v>
      </c>
      <c r="F12" s="46">
        <v>-61.6</v>
      </c>
      <c r="G12" s="46">
        <v>-58.9</v>
      </c>
      <c r="H12" s="46">
        <v>-60.9</v>
      </c>
      <c r="I12" s="46">
        <v>-46.1</v>
      </c>
      <c r="J12" s="23" t="s">
        <v>38</v>
      </c>
      <c r="K12" s="23" t="s">
        <v>235</v>
      </c>
      <c r="L12" s="23" t="s">
        <v>343</v>
      </c>
      <c r="M12" s="23" t="s">
        <v>391</v>
      </c>
      <c r="N12" s="23" t="s">
        <v>65</v>
      </c>
      <c r="O12" s="23" t="s">
        <v>253</v>
      </c>
    </row>
    <row r="13" spans="1:15" s="27" customFormat="1" x14ac:dyDescent="0.35">
      <c r="A13" s="12"/>
      <c r="B13" s="30" t="s">
        <v>431</v>
      </c>
      <c r="C13" s="39">
        <v>-33</v>
      </c>
      <c r="D13" s="39">
        <v>-31.1</v>
      </c>
      <c r="E13" s="40">
        <v>-28.4</v>
      </c>
      <c r="F13" s="31">
        <v>-29.2</v>
      </c>
      <c r="G13" s="31">
        <v>-28.8</v>
      </c>
      <c r="H13" s="31">
        <v>-27.2</v>
      </c>
      <c r="I13" s="31">
        <v>-26.3</v>
      </c>
      <c r="J13" s="29" t="s">
        <v>39</v>
      </c>
      <c r="K13" s="29" t="s">
        <v>236</v>
      </c>
      <c r="L13" s="29" t="s">
        <v>344</v>
      </c>
      <c r="M13" s="29" t="s">
        <v>392</v>
      </c>
      <c r="N13" s="29" t="s">
        <v>66</v>
      </c>
      <c r="O13" s="29" t="s">
        <v>254</v>
      </c>
    </row>
    <row r="14" spans="1:15" s="27" customFormat="1" x14ac:dyDescent="0.35">
      <c r="A14" s="12"/>
      <c r="B14" s="30" t="s">
        <v>16</v>
      </c>
      <c r="C14" s="39">
        <v>-19</v>
      </c>
      <c r="D14" s="39">
        <v>-19.600000000000001</v>
      </c>
      <c r="E14" s="40">
        <v>-16.7</v>
      </c>
      <c r="F14" s="31">
        <v>-16.399999999999999</v>
      </c>
      <c r="G14" s="31">
        <v>-16.600000000000001</v>
      </c>
      <c r="H14" s="31">
        <v>-15.3</v>
      </c>
      <c r="I14" s="31">
        <v>-14.8</v>
      </c>
      <c r="J14" s="29" t="s">
        <v>40</v>
      </c>
      <c r="K14" s="29" t="s">
        <v>237</v>
      </c>
      <c r="L14" s="29" t="s">
        <v>345</v>
      </c>
      <c r="M14" s="29" t="s">
        <v>393</v>
      </c>
      <c r="N14" s="29" t="s">
        <v>67</v>
      </c>
      <c r="O14" s="29" t="s">
        <v>255</v>
      </c>
    </row>
    <row r="15" spans="1:15" x14ac:dyDescent="0.35">
      <c r="B15" s="30" t="s">
        <v>17</v>
      </c>
      <c r="C15" s="39">
        <v>-3.6</v>
      </c>
      <c r="D15" s="39">
        <v>-3.8</v>
      </c>
      <c r="E15" s="40">
        <v>-3.8</v>
      </c>
      <c r="F15" s="31">
        <v>-3.6</v>
      </c>
      <c r="G15" s="31">
        <v>-3.6</v>
      </c>
      <c r="H15" s="31">
        <v>-3.8</v>
      </c>
      <c r="I15" s="31">
        <v>-3.8</v>
      </c>
      <c r="J15" s="29" t="s">
        <v>41</v>
      </c>
      <c r="K15" s="29" t="s">
        <v>238</v>
      </c>
      <c r="L15" s="29" t="s">
        <v>238</v>
      </c>
      <c r="M15" s="29" t="s">
        <v>41</v>
      </c>
      <c r="N15" s="29" t="s">
        <v>41</v>
      </c>
      <c r="O15" s="29" t="s">
        <v>256</v>
      </c>
    </row>
    <row r="16" spans="1:15" s="15" customFormat="1" x14ac:dyDescent="0.35">
      <c r="A16" s="12"/>
      <c r="B16" s="30" t="s">
        <v>18</v>
      </c>
      <c r="C16" s="39">
        <v>-2.9</v>
      </c>
      <c r="D16" s="39">
        <v>-3</v>
      </c>
      <c r="E16" s="40">
        <v>-2.7</v>
      </c>
      <c r="F16" s="31">
        <v>-2.7</v>
      </c>
      <c r="G16" s="31">
        <v>-2.7</v>
      </c>
      <c r="H16" s="31">
        <v>-2.9</v>
      </c>
      <c r="I16" s="31">
        <v>-2.9</v>
      </c>
      <c r="J16" s="29" t="s">
        <v>42</v>
      </c>
      <c r="K16" s="29" t="s">
        <v>68</v>
      </c>
      <c r="L16" s="29" t="s">
        <v>42</v>
      </c>
      <c r="M16" s="29" t="s">
        <v>42</v>
      </c>
      <c r="N16" s="29" t="s">
        <v>68</v>
      </c>
      <c r="O16" s="29" t="s">
        <v>242</v>
      </c>
    </row>
    <row r="17" spans="1:15" s="15" customFormat="1" x14ac:dyDescent="0.35">
      <c r="A17" s="12"/>
      <c r="B17" s="30" t="s">
        <v>471</v>
      </c>
      <c r="C17" s="37">
        <v>-7.2</v>
      </c>
      <c r="D17" s="37">
        <v>-7.7</v>
      </c>
      <c r="E17" s="37">
        <v>-5.2</v>
      </c>
      <c r="F17" s="29">
        <v>-5.1000000000000005</v>
      </c>
      <c r="G17" s="28">
        <v>-5</v>
      </c>
      <c r="H17" s="28">
        <v>-5.6</v>
      </c>
      <c r="I17" s="29">
        <v>-6.1</v>
      </c>
      <c r="J17" s="29">
        <f>-6.2-1.4</f>
        <v>-7.6</v>
      </c>
      <c r="K17" s="29">
        <f>-6.6-1.4</f>
        <v>-8</v>
      </c>
      <c r="L17" s="29">
        <f>-6.8-1.4</f>
        <v>-8.1999999999999993</v>
      </c>
      <c r="M17" s="29">
        <f>-6.3-1.5</f>
        <v>-7.8</v>
      </c>
      <c r="N17" s="29">
        <f>-5.9-1.5</f>
        <v>-7.4</v>
      </c>
      <c r="O17" s="29">
        <f>-5.3-1.5</f>
        <v>-6.8</v>
      </c>
    </row>
    <row r="18" spans="1:15" x14ac:dyDescent="0.35">
      <c r="B18" s="30" t="s">
        <v>454</v>
      </c>
      <c r="C18" s="41" t="s">
        <v>430</v>
      </c>
      <c r="D18" s="41" t="s">
        <v>430</v>
      </c>
      <c r="E18" s="40">
        <v>-4.9000000000000004</v>
      </c>
      <c r="F18" s="49">
        <v>-4.7</v>
      </c>
      <c r="G18" s="49">
        <v>-4.9000000000000004</v>
      </c>
      <c r="H18" s="29" t="s">
        <v>430</v>
      </c>
      <c r="I18" s="31">
        <v>-6</v>
      </c>
      <c r="J18" s="29" t="s">
        <v>43</v>
      </c>
      <c r="K18" s="29" t="s">
        <v>239</v>
      </c>
      <c r="L18" s="29" t="s">
        <v>346</v>
      </c>
      <c r="M18" s="29" t="s">
        <v>394</v>
      </c>
      <c r="N18" s="29" t="s">
        <v>69</v>
      </c>
      <c r="O18" s="29" t="s">
        <v>202</v>
      </c>
    </row>
    <row r="19" spans="1:15" x14ac:dyDescent="0.35">
      <c r="B19" s="30" t="s">
        <v>24</v>
      </c>
      <c r="C19" s="41" t="s">
        <v>430</v>
      </c>
      <c r="D19" s="41" t="s">
        <v>430</v>
      </c>
      <c r="E19" s="48">
        <v>-0.3</v>
      </c>
      <c r="F19" s="46">
        <v>-0.4</v>
      </c>
      <c r="G19" s="46">
        <v>-0.1</v>
      </c>
      <c r="H19" s="23" t="s">
        <v>430</v>
      </c>
      <c r="I19" s="17">
        <v>-0.1</v>
      </c>
      <c r="J19" s="23" t="s">
        <v>49</v>
      </c>
      <c r="K19" s="23" t="s">
        <v>49</v>
      </c>
      <c r="L19" s="23" t="s">
        <v>49</v>
      </c>
      <c r="M19" s="23" t="s">
        <v>73</v>
      </c>
      <c r="N19" s="23" t="s">
        <v>73</v>
      </c>
      <c r="O19" s="23" t="s">
        <v>73</v>
      </c>
    </row>
    <row r="20" spans="1:15" x14ac:dyDescent="0.35">
      <c r="B20" s="30" t="s">
        <v>23</v>
      </c>
      <c r="C20" s="41" t="s">
        <v>430</v>
      </c>
      <c r="D20" s="41" t="s">
        <v>430</v>
      </c>
      <c r="E20" s="34" t="s">
        <v>430</v>
      </c>
      <c r="F20" s="23" t="s">
        <v>430</v>
      </c>
      <c r="G20" s="23" t="s">
        <v>430</v>
      </c>
      <c r="H20" s="46">
        <v>-3.9</v>
      </c>
      <c r="I20" s="23" t="s">
        <v>430</v>
      </c>
      <c r="J20" s="23" t="s">
        <v>48</v>
      </c>
      <c r="K20" s="23" t="s">
        <v>241</v>
      </c>
      <c r="L20" s="23" t="s">
        <v>350</v>
      </c>
      <c r="M20" s="23" t="s">
        <v>48</v>
      </c>
      <c r="N20" s="23" t="s">
        <v>48</v>
      </c>
      <c r="O20" s="23" t="s">
        <v>48</v>
      </c>
    </row>
    <row r="21" spans="1:15" x14ac:dyDescent="0.35">
      <c r="B21" s="12" t="s">
        <v>19</v>
      </c>
      <c r="C21" s="33">
        <v>-65.7</v>
      </c>
      <c r="D21" s="33">
        <f>+SUM(D13:D17)</f>
        <v>-65.2</v>
      </c>
      <c r="E21" s="33">
        <f>+SUM(E13:E17)</f>
        <v>-56.8</v>
      </c>
      <c r="F21" s="22">
        <f>+SUM(F13:F17)</f>
        <v>-57</v>
      </c>
      <c r="G21" s="22">
        <f>+SUM(G13:G17)</f>
        <v>-56.70000000000001</v>
      </c>
      <c r="H21" s="22">
        <f>+SUM(H13:H17)</f>
        <v>-54.8</v>
      </c>
      <c r="I21" s="22">
        <v>-53.9</v>
      </c>
      <c r="J21" s="23" t="s">
        <v>44</v>
      </c>
      <c r="K21" s="23" t="s">
        <v>240</v>
      </c>
      <c r="L21" s="23" t="s">
        <v>347</v>
      </c>
      <c r="M21" s="23" t="s">
        <v>395</v>
      </c>
      <c r="N21" s="23" t="s">
        <v>70</v>
      </c>
      <c r="O21" s="23" t="s">
        <v>257</v>
      </c>
    </row>
    <row r="22" spans="1:15" x14ac:dyDescent="0.35">
      <c r="B22" s="24" t="s">
        <v>20</v>
      </c>
      <c r="C22" s="36">
        <v>10.799999999999997</v>
      </c>
      <c r="D22" s="36">
        <f>+D21+D12+D10</f>
        <v>13.099999999999994</v>
      </c>
      <c r="E22" s="36">
        <f>+E21+E12+E10</f>
        <v>73.099999999999966</v>
      </c>
      <c r="F22" s="47">
        <v>102.3</v>
      </c>
      <c r="G22" s="47">
        <v>94.7</v>
      </c>
      <c r="H22" s="25">
        <v>105.9</v>
      </c>
      <c r="I22" s="47">
        <v>63.1</v>
      </c>
      <c r="J22" s="26" t="s">
        <v>45</v>
      </c>
      <c r="K22" s="26" t="s">
        <v>56</v>
      </c>
      <c r="L22" s="26" t="s">
        <v>348</v>
      </c>
      <c r="M22" s="26" t="s">
        <v>396</v>
      </c>
      <c r="N22" s="26" t="s">
        <v>71</v>
      </c>
      <c r="O22" s="26" t="s">
        <v>258</v>
      </c>
    </row>
    <row r="23" spans="1:15" x14ac:dyDescent="0.35">
      <c r="C23" s="33"/>
      <c r="D23" s="33"/>
      <c r="E23" s="34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x14ac:dyDescent="0.35">
      <c r="B24" s="12" t="s">
        <v>21</v>
      </c>
      <c r="C24" s="33"/>
      <c r="D24" s="33" t="s">
        <v>430</v>
      </c>
      <c r="E24" s="34" t="s">
        <v>430</v>
      </c>
      <c r="F24" s="46">
        <v>-0.1</v>
      </c>
      <c r="G24" s="46">
        <v>-0.1</v>
      </c>
      <c r="H24" s="46">
        <v>-0.1</v>
      </c>
      <c r="I24" s="46">
        <v>-0.1</v>
      </c>
      <c r="J24" s="23" t="s">
        <v>46</v>
      </c>
      <c r="K24" s="23" t="s">
        <v>46</v>
      </c>
      <c r="L24" s="23" t="s">
        <v>47</v>
      </c>
      <c r="M24" s="23" t="s">
        <v>46</v>
      </c>
      <c r="N24" s="23" t="s">
        <v>46</v>
      </c>
      <c r="O24" s="23" t="s">
        <v>47</v>
      </c>
    </row>
    <row r="25" spans="1:15" x14ac:dyDescent="0.35">
      <c r="B25" s="12" t="s">
        <v>495</v>
      </c>
      <c r="C25" s="33" t="s">
        <v>430</v>
      </c>
      <c r="D25" s="33">
        <v>-0.5</v>
      </c>
      <c r="E25" s="34" t="s">
        <v>430</v>
      </c>
      <c r="F25" s="46">
        <v>-0.2</v>
      </c>
      <c r="G25" s="46">
        <v>-0.3</v>
      </c>
      <c r="H25" s="46">
        <v>-2</v>
      </c>
      <c r="I25" s="46">
        <v>-0.3</v>
      </c>
      <c r="J25" s="23" t="s">
        <v>47</v>
      </c>
      <c r="K25" s="23" t="s">
        <v>76</v>
      </c>
      <c r="L25" s="23" t="s">
        <v>349</v>
      </c>
      <c r="M25" s="23" t="s">
        <v>48</v>
      </c>
      <c r="N25" s="23" t="s">
        <v>72</v>
      </c>
      <c r="O25" s="23" t="s">
        <v>259</v>
      </c>
    </row>
    <row r="26" spans="1:15" x14ac:dyDescent="0.35">
      <c r="B26" s="12" t="s">
        <v>467</v>
      </c>
      <c r="C26" s="33">
        <v>-0.1</v>
      </c>
      <c r="D26" s="33">
        <v>-1.8</v>
      </c>
      <c r="E26" s="35">
        <v>-0.1</v>
      </c>
      <c r="F26" s="46">
        <v>-3.7</v>
      </c>
      <c r="G26" s="23" t="s">
        <v>430</v>
      </c>
      <c r="H26" s="23" t="s">
        <v>430</v>
      </c>
      <c r="I26" s="23" t="s">
        <v>430</v>
      </c>
      <c r="J26" s="23" t="s">
        <v>430</v>
      </c>
      <c r="K26" s="23" t="s">
        <v>430</v>
      </c>
      <c r="L26" s="23" t="s">
        <v>430</v>
      </c>
      <c r="M26" s="23" t="s">
        <v>430</v>
      </c>
      <c r="N26" s="23" t="s">
        <v>430</v>
      </c>
      <c r="O26" s="23" t="s">
        <v>430</v>
      </c>
    </row>
    <row r="27" spans="1:15" s="15" customFormat="1" x14ac:dyDescent="0.35">
      <c r="B27" s="12" t="s">
        <v>22</v>
      </c>
      <c r="C27" s="33" t="s">
        <v>430</v>
      </c>
      <c r="D27" s="33" t="s">
        <v>430</v>
      </c>
      <c r="E27" s="34" t="s">
        <v>430</v>
      </c>
      <c r="F27" s="46">
        <v>4.2</v>
      </c>
      <c r="G27" s="23" t="s">
        <v>430</v>
      </c>
      <c r="H27" s="23" t="s">
        <v>430</v>
      </c>
      <c r="I27" s="23" t="s">
        <v>430</v>
      </c>
      <c r="J27" s="23" t="s">
        <v>48</v>
      </c>
      <c r="K27" s="23" t="s">
        <v>203</v>
      </c>
      <c r="L27" s="23" t="s">
        <v>48</v>
      </c>
      <c r="M27" s="23" t="s">
        <v>48</v>
      </c>
      <c r="N27" s="23" t="s">
        <v>48</v>
      </c>
      <c r="O27" s="23" t="s">
        <v>48</v>
      </c>
    </row>
    <row r="28" spans="1:15" x14ac:dyDescent="0.35">
      <c r="B28" s="12" t="s">
        <v>472</v>
      </c>
      <c r="C28" s="33">
        <v>-2.4</v>
      </c>
      <c r="D28" s="33">
        <v>-1.7</v>
      </c>
      <c r="E28" s="35">
        <v>-0.6</v>
      </c>
      <c r="F28" s="46">
        <v>0.6</v>
      </c>
      <c r="G28" s="46">
        <v>-8</v>
      </c>
      <c r="H28" s="46">
        <v>-0.2</v>
      </c>
      <c r="I28" s="46">
        <v>-1.2</v>
      </c>
      <c r="J28" s="23" t="s">
        <v>50</v>
      </c>
      <c r="K28" s="23" t="s">
        <v>242</v>
      </c>
      <c r="L28" s="23" t="s">
        <v>72</v>
      </c>
      <c r="M28" s="23" t="s">
        <v>228</v>
      </c>
      <c r="N28" s="23" t="s">
        <v>74</v>
      </c>
      <c r="O28" s="23" t="s">
        <v>260</v>
      </c>
    </row>
    <row r="29" spans="1:15" x14ac:dyDescent="0.35">
      <c r="B29" s="12" t="s">
        <v>473</v>
      </c>
      <c r="C29" s="33" t="s">
        <v>430</v>
      </c>
      <c r="D29" s="33">
        <v>71.3</v>
      </c>
      <c r="E29" s="34" t="s">
        <v>430</v>
      </c>
      <c r="F29" s="23" t="s">
        <v>430</v>
      </c>
      <c r="G29" s="23" t="s">
        <v>430</v>
      </c>
      <c r="H29" s="23" t="s">
        <v>430</v>
      </c>
      <c r="I29" s="23" t="s">
        <v>430</v>
      </c>
      <c r="J29" s="23" t="s">
        <v>430</v>
      </c>
      <c r="K29" s="23" t="s">
        <v>430</v>
      </c>
      <c r="L29" s="23" t="s">
        <v>430</v>
      </c>
      <c r="M29" s="23" t="s">
        <v>430</v>
      </c>
      <c r="N29" s="23" t="s">
        <v>430</v>
      </c>
      <c r="O29" s="23" t="s">
        <v>430</v>
      </c>
    </row>
    <row r="30" spans="1:15" x14ac:dyDescent="0.35">
      <c r="B30" s="24" t="s">
        <v>25</v>
      </c>
      <c r="C30" s="36">
        <v>8.2999999999999972</v>
      </c>
      <c r="D30" s="36">
        <f>+D22+SUM(D25:D29)</f>
        <v>80.399999999999991</v>
      </c>
      <c r="E30" s="36">
        <f>+E22+SUM(E25:E29)</f>
        <v>72.399999999999963</v>
      </c>
      <c r="F30" s="47">
        <v>103.1</v>
      </c>
      <c r="G30" s="47">
        <v>86.3</v>
      </c>
      <c r="H30" s="47">
        <v>99.7</v>
      </c>
      <c r="I30" s="47">
        <v>61.4</v>
      </c>
      <c r="J30" s="26" t="s">
        <v>51</v>
      </c>
      <c r="K30" s="26" t="s">
        <v>243</v>
      </c>
      <c r="L30" s="26" t="s">
        <v>351</v>
      </c>
      <c r="M30" s="26" t="s">
        <v>396</v>
      </c>
      <c r="N30" s="26" t="s">
        <v>75</v>
      </c>
      <c r="O30" s="26" t="s">
        <v>261</v>
      </c>
    </row>
    <row r="31" spans="1:15" s="15" customFormat="1" x14ac:dyDescent="0.35">
      <c r="A31" s="12"/>
      <c r="C31" s="42"/>
      <c r="D31" s="42"/>
      <c r="E31" s="43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x14ac:dyDescent="0.35">
      <c r="B32" s="12" t="s">
        <v>26</v>
      </c>
      <c r="C32" s="33">
        <v>-0.8</v>
      </c>
      <c r="D32" s="33">
        <v>-2.1</v>
      </c>
      <c r="E32" s="35">
        <v>-1.3</v>
      </c>
      <c r="F32" s="46">
        <v>-1.4</v>
      </c>
      <c r="G32" s="46">
        <v>-1.4</v>
      </c>
      <c r="H32" s="46">
        <v>-1.4</v>
      </c>
      <c r="I32" s="46">
        <v>-1.4</v>
      </c>
      <c r="J32" s="23" t="s">
        <v>52</v>
      </c>
      <c r="K32" s="19" t="s">
        <v>52</v>
      </c>
      <c r="L32" s="23" t="s">
        <v>242</v>
      </c>
      <c r="M32" s="23" t="s">
        <v>76</v>
      </c>
      <c r="N32" s="23" t="s">
        <v>76</v>
      </c>
      <c r="O32" s="23" t="s">
        <v>49</v>
      </c>
    </row>
    <row r="33" spans="1:15" s="15" customFormat="1" x14ac:dyDescent="0.35">
      <c r="A33" s="12"/>
      <c r="B33" s="12" t="s">
        <v>27</v>
      </c>
      <c r="C33" s="33">
        <v>0.1</v>
      </c>
      <c r="D33" s="33">
        <v>0.6</v>
      </c>
      <c r="E33" s="33">
        <v>0.1</v>
      </c>
      <c r="F33" s="46">
        <v>0.2</v>
      </c>
      <c r="G33" s="46">
        <v>0.1</v>
      </c>
      <c r="H33" s="46">
        <v>0.1</v>
      </c>
      <c r="I33" s="46">
        <v>0.1</v>
      </c>
      <c r="J33" s="23" t="s">
        <v>53</v>
      </c>
      <c r="K33" s="23" t="s">
        <v>53</v>
      </c>
      <c r="L33" s="23" t="s">
        <v>53</v>
      </c>
      <c r="M33" s="23" t="s">
        <v>53</v>
      </c>
      <c r="N33" s="23" t="s">
        <v>53</v>
      </c>
      <c r="O33" s="23" t="s">
        <v>53</v>
      </c>
    </row>
    <row r="34" spans="1:15" x14ac:dyDescent="0.35">
      <c r="B34" s="12" t="s">
        <v>474</v>
      </c>
      <c r="C34" s="33" t="s">
        <v>430</v>
      </c>
      <c r="D34" s="33" t="s">
        <v>430</v>
      </c>
      <c r="E34" s="34" t="s">
        <v>430</v>
      </c>
      <c r="F34" s="23" t="s">
        <v>430</v>
      </c>
      <c r="G34" s="23" t="s">
        <v>430</v>
      </c>
      <c r="H34" s="46">
        <v>-0.4</v>
      </c>
      <c r="I34" s="46">
        <v>0.3</v>
      </c>
      <c r="J34" s="23" t="s">
        <v>54</v>
      </c>
      <c r="K34" s="23" t="s">
        <v>244</v>
      </c>
      <c r="L34" s="23" t="s">
        <v>267</v>
      </c>
      <c r="M34" s="23" t="s">
        <v>201</v>
      </c>
      <c r="N34" s="23" t="s">
        <v>48</v>
      </c>
      <c r="O34" s="23" t="s">
        <v>194</v>
      </c>
    </row>
    <row r="35" spans="1:15" x14ac:dyDescent="0.35">
      <c r="B35" s="12" t="s">
        <v>28</v>
      </c>
      <c r="C35" s="33" t="s">
        <v>430</v>
      </c>
      <c r="D35" s="33">
        <v>-0.1</v>
      </c>
      <c r="E35" s="33">
        <v>0.6</v>
      </c>
      <c r="F35" s="46">
        <v>0.6</v>
      </c>
      <c r="G35" s="46">
        <v>0.3</v>
      </c>
      <c r="H35" s="46">
        <v>0.7</v>
      </c>
      <c r="I35" s="46">
        <v>0.3</v>
      </c>
      <c r="J35" s="23" t="s">
        <v>55</v>
      </c>
      <c r="K35" s="23" t="s">
        <v>218</v>
      </c>
      <c r="L35" s="23" t="s">
        <v>205</v>
      </c>
      <c r="M35" s="23" t="s">
        <v>53</v>
      </c>
      <c r="N35" s="23" t="s">
        <v>47</v>
      </c>
      <c r="O35" s="23" t="s">
        <v>53</v>
      </c>
    </row>
    <row r="36" spans="1:15" x14ac:dyDescent="0.35">
      <c r="B36" s="24" t="s">
        <v>29</v>
      </c>
      <c r="C36" s="36">
        <v>7.599999999999997</v>
      </c>
      <c r="D36" s="36">
        <f>+SUM(D32:D35)+D30</f>
        <v>78.8</v>
      </c>
      <c r="E36" s="36">
        <f>E30++SUM(E32:E35)</f>
        <v>71.799999999999969</v>
      </c>
      <c r="F36" s="47">
        <v>102.5</v>
      </c>
      <c r="G36" s="47">
        <v>85.3</v>
      </c>
      <c r="H36" s="47">
        <v>98.7</v>
      </c>
      <c r="I36" s="47">
        <v>60.7</v>
      </c>
      <c r="J36" s="26" t="s">
        <v>56</v>
      </c>
      <c r="K36" s="26" t="s">
        <v>245</v>
      </c>
      <c r="L36" s="26" t="s">
        <v>351</v>
      </c>
      <c r="M36" s="26" t="s">
        <v>328</v>
      </c>
      <c r="N36" s="26" t="s">
        <v>77</v>
      </c>
      <c r="O36" s="26" t="s">
        <v>262</v>
      </c>
    </row>
    <row r="37" spans="1:15" x14ac:dyDescent="0.35">
      <c r="C37" s="33"/>
      <c r="D37" s="33"/>
      <c r="E37" s="34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35">
      <c r="B38" s="12" t="s">
        <v>30</v>
      </c>
      <c r="C38" s="33">
        <v>-1.2</v>
      </c>
      <c r="D38" s="33">
        <v>-3.8</v>
      </c>
      <c r="E38" s="48">
        <v>-11.2</v>
      </c>
      <c r="F38" s="46">
        <v>-15.4</v>
      </c>
      <c r="G38" s="46">
        <v>-12.7</v>
      </c>
      <c r="H38" s="46">
        <v>-13.8</v>
      </c>
      <c r="I38" s="46">
        <v>-8.1999999999999993</v>
      </c>
      <c r="J38" s="23" t="s">
        <v>57</v>
      </c>
      <c r="K38" s="23" t="s">
        <v>49</v>
      </c>
      <c r="L38" s="23" t="s">
        <v>74</v>
      </c>
      <c r="M38" s="23" t="s">
        <v>397</v>
      </c>
      <c r="N38" s="23" t="s">
        <v>78</v>
      </c>
      <c r="O38" s="23" t="s">
        <v>263</v>
      </c>
    </row>
    <row r="39" spans="1:15" x14ac:dyDescent="0.35">
      <c r="B39" s="24" t="s">
        <v>31</v>
      </c>
      <c r="C39" s="36">
        <v>6.3999999999999968</v>
      </c>
      <c r="D39" s="36">
        <f>+D38+D36</f>
        <v>75</v>
      </c>
      <c r="E39" s="36">
        <f>+E38+E36</f>
        <v>60.599999999999966</v>
      </c>
      <c r="F39" s="47">
        <v>87.1</v>
      </c>
      <c r="G39" s="47">
        <v>72.599999999999994</v>
      </c>
      <c r="H39" s="47">
        <v>84.9</v>
      </c>
      <c r="I39" s="47">
        <v>52.5</v>
      </c>
      <c r="J39" s="26" t="s">
        <v>58</v>
      </c>
      <c r="K39" s="26" t="s">
        <v>246</v>
      </c>
      <c r="L39" s="26" t="s">
        <v>352</v>
      </c>
      <c r="M39" s="26" t="s">
        <v>398</v>
      </c>
      <c r="N39" s="26" t="s">
        <v>79</v>
      </c>
      <c r="O39" s="26" t="s">
        <v>264</v>
      </c>
    </row>
    <row r="40" spans="1:15" x14ac:dyDescent="0.35">
      <c r="C40" s="33"/>
      <c r="D40" s="33"/>
      <c r="E40" s="34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35"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35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35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  <ignoredErrors>
    <ignoredError sqref="D21: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3D07C-F4BA-44EF-9BE7-BF314EBEB2A1}">
  <dimension ref="B1:I40"/>
  <sheetViews>
    <sheetView zoomScale="70" zoomScaleNormal="70" workbookViewId="0">
      <pane ySplit="1" topLeftCell="A2" activePane="bottomLeft" state="frozen"/>
      <selection pane="bottomLeft"/>
    </sheetView>
  </sheetViews>
  <sheetFormatPr defaultColWidth="11.453125" defaultRowHeight="14.5" x14ac:dyDescent="0.35"/>
  <cols>
    <col min="1" max="1" width="6.90625" style="12" customWidth="1"/>
    <col min="2" max="2" width="80.36328125" style="12" bestFit="1" customWidth="1"/>
    <col min="3" max="7" width="11.7265625" style="17" customWidth="1"/>
    <col min="8" max="16384" width="11.453125" style="12"/>
  </cols>
  <sheetData>
    <row r="1" spans="2:8" ht="15.5" x14ac:dyDescent="0.35">
      <c r="B1" s="13" t="s">
        <v>445</v>
      </c>
      <c r="C1" s="14">
        <v>2021</v>
      </c>
      <c r="D1" s="14">
        <v>2020</v>
      </c>
      <c r="E1" s="14">
        <v>2019</v>
      </c>
      <c r="F1" s="14">
        <v>2018</v>
      </c>
      <c r="G1" s="14">
        <v>2017</v>
      </c>
      <c r="H1" s="50"/>
    </row>
    <row r="2" spans="2:8" x14ac:dyDescent="0.35">
      <c r="B2" s="15" t="s">
        <v>9</v>
      </c>
      <c r="C2" s="16"/>
    </row>
    <row r="3" spans="2:8" x14ac:dyDescent="0.35">
      <c r="B3" s="15" t="s">
        <v>433</v>
      </c>
      <c r="C3" s="16"/>
    </row>
    <row r="4" spans="2:8" x14ac:dyDescent="0.35">
      <c r="B4" s="20" t="s">
        <v>492</v>
      </c>
      <c r="C4" s="58">
        <v>1259.5999999999999</v>
      </c>
      <c r="D4" s="59">
        <v>1130.2</v>
      </c>
      <c r="E4" s="58">
        <v>912.8</v>
      </c>
      <c r="F4" s="51">
        <v>907.6</v>
      </c>
      <c r="G4" s="51">
        <v>751.4</v>
      </c>
    </row>
    <row r="5" spans="2:8" x14ac:dyDescent="0.35">
      <c r="C5" s="35"/>
      <c r="D5" s="60"/>
      <c r="E5" s="60"/>
      <c r="F5" s="52"/>
      <c r="G5" s="52"/>
    </row>
    <row r="6" spans="2:8" x14ac:dyDescent="0.35">
      <c r="B6" s="12" t="s">
        <v>10</v>
      </c>
      <c r="C6" s="35">
        <v>-255.3</v>
      </c>
      <c r="D6" s="61">
        <v>-231</v>
      </c>
      <c r="E6" s="35">
        <v>-204.3</v>
      </c>
      <c r="F6" s="17">
        <v>-158.69999999999999</v>
      </c>
      <c r="G6" s="17">
        <v>-113.6</v>
      </c>
    </row>
    <row r="7" spans="2:8" x14ac:dyDescent="0.35">
      <c r="B7" s="12" t="s">
        <v>11</v>
      </c>
      <c r="C7" s="61">
        <v>-52</v>
      </c>
      <c r="D7" s="35">
        <v>-53.6</v>
      </c>
      <c r="E7" s="35">
        <v>-48.8</v>
      </c>
      <c r="F7" s="17">
        <v>-50</v>
      </c>
      <c r="G7" s="17">
        <v>-41.3</v>
      </c>
    </row>
    <row r="8" spans="2:8" x14ac:dyDescent="0.35">
      <c r="B8" s="12" t="s">
        <v>12</v>
      </c>
      <c r="C8" s="35">
        <v>-198.7</v>
      </c>
      <c r="D8" s="35">
        <v>-180.4</v>
      </c>
      <c r="E8" s="35">
        <v>-151.1</v>
      </c>
      <c r="F8" s="17">
        <v>-146.69999999999999</v>
      </c>
      <c r="G8" s="17">
        <v>-125.2</v>
      </c>
    </row>
    <row r="9" spans="2:8" x14ac:dyDescent="0.35">
      <c r="B9" s="20" t="s">
        <v>13</v>
      </c>
      <c r="C9" s="62">
        <f>+SUM(C6:C8)</f>
        <v>-506</v>
      </c>
      <c r="D9" s="62">
        <f>+SUM(D6:D8)</f>
        <v>-465</v>
      </c>
      <c r="E9" s="58">
        <v>-404.2</v>
      </c>
      <c r="F9" s="51">
        <v>-355.4</v>
      </c>
      <c r="G9" s="51">
        <v>-280.10000000000002</v>
      </c>
    </row>
    <row r="10" spans="2:8" x14ac:dyDescent="0.35">
      <c r="B10" s="24" t="s">
        <v>14</v>
      </c>
      <c r="C10" s="63">
        <f>+C9+C4</f>
        <v>753.59999999999991</v>
      </c>
      <c r="D10" s="63">
        <f>+D9+D4</f>
        <v>665.2</v>
      </c>
      <c r="E10" s="63">
        <v>508.6</v>
      </c>
      <c r="F10" s="54">
        <v>552.20000000000005</v>
      </c>
      <c r="G10" s="54">
        <v>471.3</v>
      </c>
    </row>
    <row r="11" spans="2:8" x14ac:dyDescent="0.35">
      <c r="B11" s="27"/>
      <c r="C11" s="40"/>
      <c r="D11" s="64"/>
      <c r="E11" s="64"/>
      <c r="F11" s="55"/>
      <c r="G11" s="55"/>
    </row>
    <row r="12" spans="2:8" x14ac:dyDescent="0.35">
      <c r="B12" s="12" t="s">
        <v>15</v>
      </c>
      <c r="C12" s="35">
        <v>-234.7</v>
      </c>
      <c r="D12" s="35">
        <v>-203.6</v>
      </c>
      <c r="E12" s="35">
        <v>-210.9</v>
      </c>
      <c r="F12" s="17">
        <v>-189</v>
      </c>
      <c r="G12" s="17">
        <v>-145.30000000000001</v>
      </c>
    </row>
    <row r="13" spans="2:8" x14ac:dyDescent="0.35">
      <c r="B13" s="30" t="s">
        <v>431</v>
      </c>
      <c r="C13" s="40">
        <v>-117.5</v>
      </c>
      <c r="D13" s="40">
        <v>-109.7</v>
      </c>
      <c r="E13" s="40">
        <v>-96.1</v>
      </c>
      <c r="F13" s="31">
        <v>-83.4</v>
      </c>
      <c r="G13" s="68" t="s">
        <v>430</v>
      </c>
    </row>
    <row r="14" spans="2:8" x14ac:dyDescent="0.35">
      <c r="B14" s="30" t="s">
        <v>16</v>
      </c>
      <c r="C14" s="40">
        <v>-69.3</v>
      </c>
      <c r="D14" s="40">
        <v>-63.7</v>
      </c>
      <c r="E14" s="40">
        <v>-73.599999999999994</v>
      </c>
      <c r="F14" s="31">
        <v>-74.900000000000006</v>
      </c>
      <c r="G14" s="68" t="s">
        <v>430</v>
      </c>
    </row>
    <row r="15" spans="2:8" x14ac:dyDescent="0.35">
      <c r="B15" s="30" t="s">
        <v>17</v>
      </c>
      <c r="C15" s="40">
        <v>-14.8</v>
      </c>
      <c r="D15" s="40">
        <v>-15.1</v>
      </c>
      <c r="E15" s="40">
        <v>-14.9</v>
      </c>
      <c r="F15" s="31">
        <v>-13</v>
      </c>
      <c r="G15" s="68" t="s">
        <v>430</v>
      </c>
    </row>
    <row r="16" spans="2:8" x14ac:dyDescent="0.35">
      <c r="B16" s="30" t="s">
        <v>18</v>
      </c>
      <c r="C16" s="40">
        <v>-11.1</v>
      </c>
      <c r="D16" s="40">
        <v>-11.3</v>
      </c>
      <c r="E16" s="40">
        <v>-10.1</v>
      </c>
      <c r="F16" s="68" t="s">
        <v>430</v>
      </c>
      <c r="G16" s="68" t="s">
        <v>430</v>
      </c>
    </row>
    <row r="17" spans="2:9" x14ac:dyDescent="0.35">
      <c r="B17" s="30" t="s">
        <v>471</v>
      </c>
      <c r="C17" s="65">
        <v>-23</v>
      </c>
      <c r="D17" s="65">
        <v>-34.200000000000003</v>
      </c>
      <c r="E17" s="69"/>
      <c r="F17" s="68"/>
      <c r="G17" s="68"/>
    </row>
    <row r="18" spans="2:9" x14ac:dyDescent="0.35">
      <c r="B18" s="30" t="s">
        <v>432</v>
      </c>
      <c r="C18" s="40" t="s">
        <v>430</v>
      </c>
      <c r="D18" s="65">
        <v>-3</v>
      </c>
      <c r="E18" s="40">
        <v>-5.9</v>
      </c>
      <c r="F18" s="31">
        <v>-11.3</v>
      </c>
      <c r="G18" s="31">
        <v>-11.4</v>
      </c>
    </row>
    <row r="19" spans="2:9" x14ac:dyDescent="0.35">
      <c r="B19" s="30" t="s">
        <v>23</v>
      </c>
      <c r="C19" s="40" t="s">
        <v>430</v>
      </c>
      <c r="D19" s="40">
        <v>-14.7</v>
      </c>
      <c r="E19" s="69" t="s">
        <v>430</v>
      </c>
      <c r="F19" s="31">
        <v>-4.7</v>
      </c>
      <c r="G19" s="31">
        <v>-9.1999999999999993</v>
      </c>
    </row>
    <row r="20" spans="2:9" x14ac:dyDescent="0.35">
      <c r="B20" s="24" t="s">
        <v>19</v>
      </c>
      <c r="C20" s="63">
        <f>+SUM(C13:C17)</f>
        <v>-235.70000000000002</v>
      </c>
      <c r="D20" s="66">
        <f>+SUM(D13:D17)</f>
        <v>-234</v>
      </c>
      <c r="E20" s="63">
        <v>-219</v>
      </c>
      <c r="F20" s="54">
        <v>-189.1</v>
      </c>
      <c r="G20" s="54">
        <v>-161.5</v>
      </c>
    </row>
    <row r="21" spans="2:9" x14ac:dyDescent="0.35">
      <c r="B21" s="24" t="s">
        <v>20</v>
      </c>
      <c r="C21" s="63">
        <f>+C10+C12+C20</f>
        <v>283.19999999999982</v>
      </c>
      <c r="D21" s="63">
        <f>+D10+D12+D20</f>
        <v>227.60000000000002</v>
      </c>
      <c r="E21" s="63">
        <v>78.7</v>
      </c>
      <c r="F21" s="54">
        <v>174.1</v>
      </c>
      <c r="G21" s="54">
        <v>164.5</v>
      </c>
    </row>
    <row r="22" spans="2:9" x14ac:dyDescent="0.35">
      <c r="C22" s="35"/>
      <c r="D22" s="60"/>
      <c r="E22" s="60"/>
      <c r="F22" s="52"/>
      <c r="G22" s="52"/>
    </row>
    <row r="23" spans="2:9" x14ac:dyDescent="0.35">
      <c r="B23" s="12" t="s">
        <v>21</v>
      </c>
      <c r="C23" s="35" t="s">
        <v>430</v>
      </c>
      <c r="D23" s="35">
        <v>-0.4</v>
      </c>
      <c r="E23" s="35">
        <v>-0.2</v>
      </c>
      <c r="F23" s="17">
        <v>-0.9</v>
      </c>
      <c r="G23" s="17">
        <v>-1.5</v>
      </c>
    </row>
    <row r="24" spans="2:9" x14ac:dyDescent="0.35">
      <c r="B24" s="12" t="s">
        <v>495</v>
      </c>
      <c r="C24" s="61">
        <v>-1</v>
      </c>
      <c r="D24" s="35">
        <v>-4.2</v>
      </c>
      <c r="E24" s="35">
        <v>-1.7</v>
      </c>
      <c r="F24" s="52" t="s">
        <v>430</v>
      </c>
      <c r="G24" s="52" t="s">
        <v>430</v>
      </c>
    </row>
    <row r="25" spans="2:9" x14ac:dyDescent="0.35">
      <c r="B25" s="12" t="s">
        <v>467</v>
      </c>
      <c r="C25" s="35">
        <v>-5.8</v>
      </c>
      <c r="D25" s="61">
        <v>-0.4</v>
      </c>
      <c r="E25" s="60" t="s">
        <v>430</v>
      </c>
      <c r="F25" s="52" t="s">
        <v>430</v>
      </c>
      <c r="G25" s="17">
        <v>-3.2</v>
      </c>
    </row>
    <row r="26" spans="2:9" x14ac:dyDescent="0.35">
      <c r="B26" s="12" t="s">
        <v>22</v>
      </c>
      <c r="C26" s="35">
        <v>4.2</v>
      </c>
      <c r="D26" s="61">
        <v>-8</v>
      </c>
      <c r="E26" s="35">
        <v>-2</v>
      </c>
      <c r="F26" s="52" t="s">
        <v>430</v>
      </c>
      <c r="G26" s="52" t="s">
        <v>430</v>
      </c>
    </row>
    <row r="27" spans="2:9" x14ac:dyDescent="0.35">
      <c r="B27" s="12" t="s">
        <v>472</v>
      </c>
      <c r="C27" s="35">
        <v>-9.6999999999999993</v>
      </c>
      <c r="D27" s="35">
        <v>-1.4</v>
      </c>
      <c r="E27" s="35"/>
      <c r="I27" s="15"/>
    </row>
    <row r="28" spans="2:9" x14ac:dyDescent="0.35">
      <c r="B28" s="12" t="s">
        <v>473</v>
      </c>
      <c r="C28" s="35">
        <v>71.3</v>
      </c>
      <c r="D28" s="35" t="s">
        <v>430</v>
      </c>
      <c r="E28" s="35"/>
    </row>
    <row r="29" spans="2:9" x14ac:dyDescent="0.35">
      <c r="B29" s="12" t="s">
        <v>496</v>
      </c>
      <c r="C29" s="35" t="s">
        <v>430</v>
      </c>
      <c r="D29" s="35">
        <v>-7.8</v>
      </c>
      <c r="E29" s="35"/>
    </row>
    <row r="30" spans="2:9" x14ac:dyDescent="0.35">
      <c r="B30" s="24" t="s">
        <v>25</v>
      </c>
      <c r="C30" s="63">
        <f>+SUM(C24:C28)+C21</f>
        <v>342.19999999999982</v>
      </c>
      <c r="D30" s="63">
        <f>+SUM(D24:D29)+D21</f>
        <v>205.8</v>
      </c>
      <c r="E30" s="63">
        <v>70.900000000000006</v>
      </c>
      <c r="F30" s="54">
        <v>156</v>
      </c>
      <c r="G30" s="54">
        <v>137.69999999999999</v>
      </c>
    </row>
    <row r="31" spans="2:9" x14ac:dyDescent="0.35">
      <c r="C31" s="35"/>
      <c r="D31" s="35"/>
      <c r="E31" s="35"/>
    </row>
    <row r="32" spans="2:9" x14ac:dyDescent="0.35">
      <c r="B32" s="12" t="s">
        <v>26</v>
      </c>
      <c r="C32" s="60" t="s">
        <v>452</v>
      </c>
      <c r="D32" s="35">
        <v>-6.2</v>
      </c>
      <c r="E32" s="35">
        <v>-7</v>
      </c>
      <c r="F32" s="17">
        <v>-4.5999999999999996</v>
      </c>
      <c r="G32" s="17">
        <v>-3.5</v>
      </c>
    </row>
    <row r="33" spans="2:7" x14ac:dyDescent="0.35">
      <c r="B33" s="12" t="s">
        <v>27</v>
      </c>
      <c r="C33" s="61">
        <v>1</v>
      </c>
      <c r="D33" s="35">
        <v>0.4</v>
      </c>
      <c r="E33" s="35">
        <v>0.4</v>
      </c>
      <c r="F33" s="17">
        <v>0.4</v>
      </c>
      <c r="G33" s="17">
        <v>0.3</v>
      </c>
    </row>
    <row r="34" spans="2:7" x14ac:dyDescent="0.35">
      <c r="B34" s="12" t="s">
        <v>497</v>
      </c>
      <c r="C34" s="35" t="s">
        <v>430</v>
      </c>
      <c r="D34" s="35">
        <v>-8.6999999999999993</v>
      </c>
      <c r="E34" s="35">
        <v>2.9</v>
      </c>
      <c r="F34" s="17">
        <v>-2</v>
      </c>
      <c r="G34" s="17">
        <v>-3</v>
      </c>
    </row>
    <row r="35" spans="2:7" x14ac:dyDescent="0.35">
      <c r="B35" s="12" t="s">
        <v>28</v>
      </c>
      <c r="C35" s="35">
        <v>1.4</v>
      </c>
      <c r="D35" s="35">
        <v>1.8</v>
      </c>
      <c r="E35" s="35">
        <v>-0.1</v>
      </c>
      <c r="F35" s="17">
        <v>-0.3</v>
      </c>
      <c r="G35" s="17">
        <v>0.5</v>
      </c>
    </row>
    <row r="36" spans="2:7" x14ac:dyDescent="0.35">
      <c r="B36" s="24" t="s">
        <v>29</v>
      </c>
      <c r="C36" s="66">
        <f>+C30+C32+C33+C35</f>
        <v>338.39999999999981</v>
      </c>
      <c r="D36" s="66">
        <f>+D30+D32+D33+D35+D34</f>
        <v>193.10000000000005</v>
      </c>
      <c r="E36" s="66">
        <f>+E30+E32+E33+E35+E34</f>
        <v>67.100000000000023</v>
      </c>
      <c r="F36" s="56">
        <f t="shared" ref="F36:G36" si="0">+F30+F32+F33+F35+F34</f>
        <v>149.5</v>
      </c>
      <c r="G36" s="56">
        <f t="shared" si="0"/>
        <v>132</v>
      </c>
    </row>
    <row r="37" spans="2:7" x14ac:dyDescent="0.35">
      <c r="C37" s="35"/>
      <c r="D37" s="64"/>
      <c r="E37" s="64"/>
      <c r="F37" s="55"/>
      <c r="G37" s="55"/>
    </row>
    <row r="38" spans="2:7" x14ac:dyDescent="0.35">
      <c r="B38" s="12" t="s">
        <v>30</v>
      </c>
      <c r="C38" s="35">
        <v>-43.1</v>
      </c>
      <c r="D38" s="35">
        <v>-27.9</v>
      </c>
      <c r="E38" s="35">
        <v>-10.5</v>
      </c>
      <c r="F38" s="17">
        <v>-17.899999999999999</v>
      </c>
      <c r="G38" s="17">
        <v>-14.6</v>
      </c>
    </row>
    <row r="39" spans="2:7" x14ac:dyDescent="0.35">
      <c r="B39" s="24" t="s">
        <v>31</v>
      </c>
      <c r="C39" s="66">
        <f t="shared" ref="C39:G39" si="1">+C38+C36</f>
        <v>295.29999999999978</v>
      </c>
      <c r="D39" s="66">
        <f t="shared" si="1"/>
        <v>165.20000000000005</v>
      </c>
      <c r="E39" s="66">
        <f t="shared" si="1"/>
        <v>56.600000000000023</v>
      </c>
      <c r="F39" s="56">
        <f t="shared" si="1"/>
        <v>131.6</v>
      </c>
      <c r="G39" s="56">
        <f t="shared" si="1"/>
        <v>117.4</v>
      </c>
    </row>
    <row r="40" spans="2:7" x14ac:dyDescent="0.35">
      <c r="C40" s="35"/>
      <c r="D40" s="67"/>
      <c r="E40" s="67"/>
      <c r="F40" s="57"/>
      <c r="G40" s="57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FB94E-3628-4A36-80CE-2891AEA836DF}">
  <dimension ref="B1:O54"/>
  <sheetViews>
    <sheetView zoomScale="70" zoomScaleNormal="70" workbookViewId="0">
      <pane ySplit="1" topLeftCell="A2" activePane="bottomLeft" state="frozen"/>
      <selection pane="bottomLeft" activeCell="T51" sqref="T51"/>
    </sheetView>
  </sheetViews>
  <sheetFormatPr defaultColWidth="11.453125" defaultRowHeight="14.5" x14ac:dyDescent="0.35"/>
  <cols>
    <col min="1" max="1" width="6.90625" style="12" customWidth="1"/>
    <col min="2" max="2" width="50.36328125" style="12" bestFit="1" customWidth="1"/>
    <col min="3" max="3" width="12.453125" style="12" customWidth="1"/>
    <col min="4" max="15" width="11.7265625" style="17" customWidth="1"/>
    <col min="16" max="16384" width="11.453125" style="12"/>
  </cols>
  <sheetData>
    <row r="1" spans="2:15" x14ac:dyDescent="0.35">
      <c r="B1" s="13" t="s">
        <v>435</v>
      </c>
      <c r="C1" s="14" t="s">
        <v>513</v>
      </c>
      <c r="D1" s="14" t="s">
        <v>468</v>
      </c>
      <c r="E1" s="14" t="s">
        <v>466</v>
      </c>
      <c r="F1" s="14" t="s">
        <v>457</v>
      </c>
      <c r="G1" s="14" t="s">
        <v>453</v>
      </c>
      <c r="H1" s="14" t="s">
        <v>451</v>
      </c>
      <c r="I1" s="14" t="s">
        <v>450</v>
      </c>
      <c r="J1" s="14" t="s">
        <v>1</v>
      </c>
      <c r="K1" s="14" t="s">
        <v>4</v>
      </c>
      <c r="L1" s="14" t="s">
        <v>5</v>
      </c>
      <c r="M1" s="14" t="s">
        <v>6</v>
      </c>
      <c r="N1" s="14" t="s">
        <v>7</v>
      </c>
      <c r="O1" s="14" t="s">
        <v>8</v>
      </c>
    </row>
    <row r="2" spans="2:15" x14ac:dyDescent="0.35">
      <c r="B2" s="15" t="s">
        <v>9</v>
      </c>
      <c r="C2" s="16"/>
      <c r="D2" s="16"/>
    </row>
    <row r="3" spans="2:15" x14ac:dyDescent="0.35">
      <c r="B3" s="20" t="s">
        <v>434</v>
      </c>
      <c r="C3" s="51"/>
      <c r="D3" s="51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2:15" x14ac:dyDescent="0.35">
      <c r="B4" s="15" t="s">
        <v>80</v>
      </c>
      <c r="C4" s="87"/>
      <c r="D4" s="87"/>
      <c r="E4" s="35"/>
      <c r="F4" s="35"/>
      <c r="G4" s="35"/>
      <c r="H4" s="35"/>
    </row>
    <row r="5" spans="2:15" x14ac:dyDescent="0.35">
      <c r="B5" s="12" t="s">
        <v>81</v>
      </c>
      <c r="C5" s="35">
        <v>429.8</v>
      </c>
      <c r="D5" s="35">
        <v>428.5</v>
      </c>
      <c r="E5" s="35">
        <v>279.2</v>
      </c>
      <c r="F5" s="35">
        <v>279.2</v>
      </c>
      <c r="G5" s="35">
        <v>268.39999999999998</v>
      </c>
      <c r="H5" s="35">
        <v>273.89999999999998</v>
      </c>
      <c r="I5" s="17">
        <v>276.8</v>
      </c>
      <c r="J5" s="52" t="s">
        <v>114</v>
      </c>
      <c r="K5" s="52" t="s">
        <v>265</v>
      </c>
      <c r="L5" s="52" t="s">
        <v>354</v>
      </c>
      <c r="M5" s="52" t="s">
        <v>399</v>
      </c>
      <c r="N5" s="52" t="s">
        <v>142</v>
      </c>
      <c r="O5" s="52" t="s">
        <v>289</v>
      </c>
    </row>
    <row r="6" spans="2:15" x14ac:dyDescent="0.35">
      <c r="B6" s="12" t="s">
        <v>82</v>
      </c>
      <c r="C6" s="35">
        <v>258.60000000000002</v>
      </c>
      <c r="D6" s="35">
        <v>255.3</v>
      </c>
      <c r="E6" s="35">
        <v>174.7</v>
      </c>
      <c r="F6" s="35">
        <v>167.7</v>
      </c>
      <c r="G6" s="35">
        <v>147.69999999999999</v>
      </c>
      <c r="H6" s="35">
        <v>148.69999999999999</v>
      </c>
      <c r="I6" s="17">
        <v>150</v>
      </c>
      <c r="J6" s="52" t="s">
        <v>115</v>
      </c>
      <c r="K6" s="52" t="s">
        <v>266</v>
      </c>
      <c r="L6" s="52" t="s">
        <v>355</v>
      </c>
      <c r="M6" s="52" t="s">
        <v>400</v>
      </c>
      <c r="N6" s="52" t="s">
        <v>143</v>
      </c>
      <c r="O6" s="52" t="s">
        <v>290</v>
      </c>
    </row>
    <row r="7" spans="2:15" x14ac:dyDescent="0.35">
      <c r="B7" s="12" t="s">
        <v>83</v>
      </c>
      <c r="C7" s="35" t="s">
        <v>430</v>
      </c>
      <c r="D7" s="35" t="s">
        <v>430</v>
      </c>
      <c r="E7" s="35">
        <v>5.0999999999999996</v>
      </c>
      <c r="F7" s="35">
        <v>4.5</v>
      </c>
      <c r="G7" s="35">
        <v>3.9</v>
      </c>
      <c r="H7" s="35">
        <v>3.6</v>
      </c>
      <c r="I7" s="17">
        <v>2.9</v>
      </c>
      <c r="J7" s="52" t="s">
        <v>116</v>
      </c>
      <c r="K7" s="52" t="s">
        <v>267</v>
      </c>
      <c r="L7" s="52" t="s">
        <v>50</v>
      </c>
      <c r="M7" s="52" t="s">
        <v>267</v>
      </c>
      <c r="N7" s="52" t="s">
        <v>144</v>
      </c>
      <c r="O7" s="52" t="s">
        <v>267</v>
      </c>
    </row>
    <row r="8" spans="2:15" x14ac:dyDescent="0.35">
      <c r="B8" s="12" t="s">
        <v>84</v>
      </c>
      <c r="C8" s="35">
        <v>23.4</v>
      </c>
      <c r="D8" s="35">
        <v>23.7</v>
      </c>
      <c r="E8" s="35">
        <v>24.8</v>
      </c>
      <c r="F8" s="35">
        <v>26.3</v>
      </c>
      <c r="G8" s="35">
        <v>24.5</v>
      </c>
      <c r="H8" s="35">
        <v>28.4</v>
      </c>
      <c r="I8" s="17">
        <v>29.8</v>
      </c>
      <c r="J8" s="52" t="s">
        <v>117</v>
      </c>
      <c r="K8" s="52" t="s">
        <v>268</v>
      </c>
      <c r="L8" s="52" t="s">
        <v>356</v>
      </c>
      <c r="M8" s="52" t="s">
        <v>401</v>
      </c>
      <c r="N8" s="52" t="s">
        <v>145</v>
      </c>
      <c r="O8" s="52" t="s">
        <v>291</v>
      </c>
    </row>
    <row r="9" spans="2:15" x14ac:dyDescent="0.35">
      <c r="B9" s="12" t="s">
        <v>85</v>
      </c>
      <c r="C9" s="35">
        <v>50.9</v>
      </c>
      <c r="D9" s="35">
        <v>53.7</v>
      </c>
      <c r="E9" s="35">
        <v>49.9</v>
      </c>
      <c r="F9" s="35">
        <v>52.7</v>
      </c>
      <c r="G9" s="35">
        <v>54.8</v>
      </c>
      <c r="H9" s="35">
        <v>61.3</v>
      </c>
      <c r="I9" s="17">
        <v>57.5</v>
      </c>
      <c r="J9" s="52" t="s">
        <v>118</v>
      </c>
      <c r="K9" s="52" t="s">
        <v>269</v>
      </c>
      <c r="L9" s="52" t="s">
        <v>357</v>
      </c>
      <c r="M9" s="52" t="s">
        <v>402</v>
      </c>
      <c r="N9" s="52" t="s">
        <v>146</v>
      </c>
      <c r="O9" s="52" t="s">
        <v>292</v>
      </c>
    </row>
    <row r="10" spans="2:15" x14ac:dyDescent="0.35">
      <c r="B10" s="12" t="s">
        <v>86</v>
      </c>
      <c r="C10" s="35">
        <v>28</v>
      </c>
      <c r="D10" s="35">
        <v>27.4</v>
      </c>
      <c r="E10" s="35">
        <v>26.6</v>
      </c>
      <c r="F10" s="35">
        <v>26.8</v>
      </c>
      <c r="G10" s="35">
        <v>28</v>
      </c>
      <c r="H10" s="35">
        <v>28.4</v>
      </c>
      <c r="I10" s="17">
        <v>25.8</v>
      </c>
      <c r="J10" s="52" t="s">
        <v>119</v>
      </c>
      <c r="K10" s="52" t="s">
        <v>270</v>
      </c>
      <c r="L10" s="52" t="s">
        <v>358</v>
      </c>
      <c r="M10" s="52" t="s">
        <v>403</v>
      </c>
      <c r="N10" s="52" t="s">
        <v>147</v>
      </c>
      <c r="O10" s="52" t="s">
        <v>293</v>
      </c>
    </row>
    <row r="11" spans="2:15" x14ac:dyDescent="0.35">
      <c r="B11" s="12" t="s">
        <v>87</v>
      </c>
      <c r="C11" s="35">
        <v>6.5</v>
      </c>
      <c r="D11" s="35">
        <v>6.4</v>
      </c>
      <c r="E11" s="35">
        <v>6.5</v>
      </c>
      <c r="F11" s="35">
        <v>6.5</v>
      </c>
      <c r="G11" s="35">
        <v>6.5</v>
      </c>
      <c r="H11" s="35">
        <v>6.9</v>
      </c>
      <c r="I11" s="17">
        <v>6.9</v>
      </c>
      <c r="J11" s="52" t="s">
        <v>120</v>
      </c>
      <c r="K11" s="52" t="s">
        <v>271</v>
      </c>
      <c r="L11" s="52" t="s">
        <v>299</v>
      </c>
      <c r="M11" s="52" t="s">
        <v>148</v>
      </c>
      <c r="N11" s="52" t="s">
        <v>148</v>
      </c>
      <c r="O11" s="52" t="s">
        <v>294</v>
      </c>
    </row>
    <row r="12" spans="2:15" x14ac:dyDescent="0.35">
      <c r="B12" s="71" t="s">
        <v>88</v>
      </c>
      <c r="C12" s="88">
        <v>3.3</v>
      </c>
      <c r="D12" s="88">
        <v>3.1</v>
      </c>
      <c r="E12" s="89">
        <v>3</v>
      </c>
      <c r="F12" s="88">
        <v>2.9</v>
      </c>
      <c r="G12" s="88">
        <v>2.2999999999999998</v>
      </c>
      <c r="H12" s="88">
        <v>2.2999999999999998</v>
      </c>
      <c r="I12" s="73">
        <v>2.2999999999999998</v>
      </c>
      <c r="J12" s="74" t="s">
        <v>121</v>
      </c>
      <c r="K12" s="74" t="s">
        <v>272</v>
      </c>
      <c r="L12" s="74" t="s">
        <v>359</v>
      </c>
      <c r="M12" s="74" t="s">
        <v>121</v>
      </c>
      <c r="N12" s="74" t="s">
        <v>121</v>
      </c>
      <c r="O12" s="74" t="s">
        <v>295</v>
      </c>
    </row>
    <row r="13" spans="2:15" s="15" customFormat="1" x14ac:dyDescent="0.35">
      <c r="C13" s="87">
        <v>800.5</v>
      </c>
      <c r="D13" s="87">
        <f t="shared" ref="D13:I13" si="0">+SUM(D5:D12)</f>
        <v>798.1</v>
      </c>
      <c r="E13" s="87">
        <f t="shared" si="0"/>
        <v>569.80000000000007</v>
      </c>
      <c r="F13" s="87">
        <f t="shared" si="0"/>
        <v>566.59999999999991</v>
      </c>
      <c r="G13" s="87">
        <v>536.09999999999991</v>
      </c>
      <c r="H13" s="87">
        <f t="shared" si="0"/>
        <v>553.49999999999989</v>
      </c>
      <c r="I13" s="75">
        <f t="shared" si="0"/>
        <v>551.99999999999989</v>
      </c>
      <c r="J13" s="55" t="s">
        <v>89</v>
      </c>
      <c r="K13" s="55" t="s">
        <v>310</v>
      </c>
      <c r="L13" s="55" t="s">
        <v>360</v>
      </c>
      <c r="M13" s="55" t="s">
        <v>404</v>
      </c>
      <c r="N13" s="55" t="s">
        <v>122</v>
      </c>
      <c r="O13" s="55" t="s">
        <v>273</v>
      </c>
    </row>
    <row r="14" spans="2:15" s="15" customFormat="1" x14ac:dyDescent="0.35">
      <c r="B14" s="15" t="s">
        <v>90</v>
      </c>
      <c r="C14" s="87"/>
      <c r="D14" s="87"/>
      <c r="E14" s="64"/>
      <c r="F14" s="64"/>
      <c r="G14" s="64"/>
      <c r="H14" s="64"/>
      <c r="I14" s="55"/>
      <c r="J14" s="55"/>
      <c r="K14" s="55"/>
      <c r="L14" s="55"/>
      <c r="M14" s="55"/>
      <c r="N14" s="55"/>
      <c r="O14" s="55"/>
    </row>
    <row r="15" spans="2:15" x14ac:dyDescent="0.35">
      <c r="B15" s="12" t="s">
        <v>91</v>
      </c>
      <c r="C15" s="35">
        <v>69.599999999999994</v>
      </c>
      <c r="D15" s="35">
        <v>52.3</v>
      </c>
      <c r="E15" s="35">
        <v>69</v>
      </c>
      <c r="F15" s="35">
        <v>60</v>
      </c>
      <c r="G15" s="35">
        <v>60.6</v>
      </c>
      <c r="H15" s="35">
        <v>46.9</v>
      </c>
      <c r="I15" s="17">
        <v>50.8</v>
      </c>
      <c r="J15" s="52" t="s">
        <v>123</v>
      </c>
      <c r="K15" s="52" t="s">
        <v>274</v>
      </c>
      <c r="L15" s="52" t="s">
        <v>361</v>
      </c>
      <c r="M15" s="52" t="s">
        <v>405</v>
      </c>
      <c r="N15" s="52" t="s">
        <v>149</v>
      </c>
      <c r="O15" s="52" t="s">
        <v>296</v>
      </c>
    </row>
    <row r="16" spans="2:15" x14ac:dyDescent="0.35">
      <c r="B16" s="12" t="s">
        <v>475</v>
      </c>
      <c r="C16" s="35" t="s">
        <v>430</v>
      </c>
      <c r="D16" s="35">
        <v>0.1</v>
      </c>
      <c r="E16" s="60" t="s">
        <v>430</v>
      </c>
      <c r="F16" s="60" t="s">
        <v>430</v>
      </c>
      <c r="G16" s="60" t="s">
        <v>430</v>
      </c>
      <c r="H16" s="60" t="s">
        <v>430</v>
      </c>
      <c r="I16" s="52" t="s">
        <v>430</v>
      </c>
      <c r="J16" s="52" t="s">
        <v>430</v>
      </c>
      <c r="K16" s="52" t="s">
        <v>430</v>
      </c>
      <c r="L16" s="52" t="s">
        <v>430</v>
      </c>
      <c r="M16" s="52" t="s">
        <v>430</v>
      </c>
      <c r="N16" s="52" t="s">
        <v>430</v>
      </c>
      <c r="O16" s="52" t="s">
        <v>430</v>
      </c>
    </row>
    <row r="17" spans="2:15" x14ac:dyDescent="0.35">
      <c r="B17" s="12" t="s">
        <v>92</v>
      </c>
      <c r="C17" s="35">
        <v>101.7</v>
      </c>
      <c r="D17" s="35">
        <v>96.4</v>
      </c>
      <c r="E17" s="35">
        <v>96.9</v>
      </c>
      <c r="F17" s="35">
        <v>82.1</v>
      </c>
      <c r="G17" s="35">
        <v>87.1</v>
      </c>
      <c r="H17" s="35">
        <v>91.4</v>
      </c>
      <c r="I17" s="17">
        <v>40.9</v>
      </c>
      <c r="J17" s="52" t="s">
        <v>124</v>
      </c>
      <c r="K17" s="52" t="s">
        <v>275</v>
      </c>
      <c r="L17" s="52" t="s">
        <v>362</v>
      </c>
      <c r="M17" s="52" t="s">
        <v>150</v>
      </c>
      <c r="N17" s="52" t="s">
        <v>150</v>
      </c>
      <c r="O17" s="52" t="s">
        <v>150</v>
      </c>
    </row>
    <row r="18" spans="2:15" x14ac:dyDescent="0.35">
      <c r="B18" s="12" t="s">
        <v>93</v>
      </c>
      <c r="C18" s="35">
        <v>250.8</v>
      </c>
      <c r="D18" s="35">
        <v>270.60000000000002</v>
      </c>
      <c r="E18" s="35">
        <v>409</v>
      </c>
      <c r="F18" s="35">
        <v>384.4</v>
      </c>
      <c r="G18" s="35">
        <v>364.3</v>
      </c>
      <c r="H18" s="35">
        <v>300.5</v>
      </c>
      <c r="I18" s="17">
        <v>207.8</v>
      </c>
      <c r="J18" s="52" t="s">
        <v>125</v>
      </c>
      <c r="K18" s="52" t="s">
        <v>209</v>
      </c>
      <c r="L18" s="52" t="s">
        <v>324</v>
      </c>
      <c r="M18" s="52" t="s">
        <v>406</v>
      </c>
      <c r="N18" s="52" t="s">
        <v>151</v>
      </c>
      <c r="O18" s="52" t="s">
        <v>227</v>
      </c>
    </row>
    <row r="19" spans="2:15" s="15" customFormat="1" x14ac:dyDescent="0.35">
      <c r="B19" s="24"/>
      <c r="C19" s="63">
        <v>422.1</v>
      </c>
      <c r="D19" s="63">
        <f>+SUM(D15:D18)</f>
        <v>419.40000000000003</v>
      </c>
      <c r="E19" s="63">
        <f>+SUM(E15:E18)</f>
        <v>574.9</v>
      </c>
      <c r="F19" s="63">
        <f>+SUM(F15:F18)</f>
        <v>526.5</v>
      </c>
      <c r="G19" s="63">
        <v>512</v>
      </c>
      <c r="H19" s="63">
        <v>438.8</v>
      </c>
      <c r="I19" s="54">
        <f>+SUM(I15:I18)</f>
        <v>299.5</v>
      </c>
      <c r="J19" s="76" t="s">
        <v>94</v>
      </c>
      <c r="K19" s="76" t="s">
        <v>311</v>
      </c>
      <c r="L19" s="76" t="s">
        <v>297</v>
      </c>
      <c r="M19" s="76" t="s">
        <v>407</v>
      </c>
      <c r="N19" s="76" t="s">
        <v>126</v>
      </c>
      <c r="O19" s="76" t="s">
        <v>276</v>
      </c>
    </row>
    <row r="20" spans="2:15" s="15" customFormat="1" ht="15" thickBot="1" x14ac:dyDescent="0.4">
      <c r="B20" s="77" t="s">
        <v>95</v>
      </c>
      <c r="C20" s="90">
        <v>1222.5999999999999</v>
      </c>
      <c r="D20" s="90">
        <f>+D19+D13</f>
        <v>1217.5</v>
      </c>
      <c r="E20" s="90">
        <f>+E19+E13</f>
        <v>1144.7</v>
      </c>
      <c r="F20" s="90">
        <f>+F19+F13</f>
        <v>1093.0999999999999</v>
      </c>
      <c r="G20" s="90">
        <v>1048.0999999999999</v>
      </c>
      <c r="H20" s="90">
        <v>992.3</v>
      </c>
      <c r="I20" s="78">
        <f>+I19+I13</f>
        <v>851.49999999999989</v>
      </c>
      <c r="J20" s="78" t="s">
        <v>127</v>
      </c>
      <c r="K20" s="78" t="s">
        <v>277</v>
      </c>
      <c r="L20" s="78" t="s">
        <v>363</v>
      </c>
      <c r="M20" s="78" t="s">
        <v>408</v>
      </c>
      <c r="N20" s="78" t="s">
        <v>152</v>
      </c>
      <c r="O20" s="78" t="s">
        <v>298</v>
      </c>
    </row>
    <row r="21" spans="2:15" s="15" customFormat="1" ht="15" thickTop="1" x14ac:dyDescent="0.35">
      <c r="C21" s="87"/>
      <c r="D21" s="87"/>
      <c r="E21" s="64"/>
      <c r="F21" s="64"/>
      <c r="G21" s="64"/>
      <c r="H21" s="64"/>
      <c r="I21" s="55"/>
      <c r="J21" s="55"/>
      <c r="K21" s="55"/>
      <c r="L21" s="55"/>
      <c r="M21" s="55"/>
      <c r="N21" s="55"/>
      <c r="O21" s="55"/>
    </row>
    <row r="22" spans="2:15" x14ac:dyDescent="0.35">
      <c r="B22" s="15" t="s">
        <v>436</v>
      </c>
      <c r="C22" s="87"/>
      <c r="D22" s="87"/>
      <c r="E22" s="60"/>
      <c r="F22" s="60"/>
      <c r="G22" s="60"/>
      <c r="H22" s="60"/>
      <c r="I22" s="52"/>
      <c r="J22" s="52"/>
      <c r="K22" s="52"/>
      <c r="L22" s="52"/>
      <c r="M22" s="52"/>
      <c r="N22" s="52"/>
      <c r="O22" s="52"/>
    </row>
    <row r="23" spans="2:15" x14ac:dyDescent="0.35">
      <c r="B23" s="15" t="s">
        <v>96</v>
      </c>
      <c r="C23" s="87"/>
      <c r="D23" s="87"/>
      <c r="E23" s="60"/>
      <c r="F23" s="60"/>
      <c r="G23" s="60"/>
      <c r="H23" s="60"/>
      <c r="I23" s="52"/>
      <c r="J23" s="52"/>
      <c r="K23" s="52"/>
      <c r="L23" s="52"/>
      <c r="M23" s="52"/>
      <c r="N23" s="52"/>
      <c r="O23" s="52"/>
    </row>
    <row r="24" spans="2:15" x14ac:dyDescent="0.35">
      <c r="B24" s="12" t="s">
        <v>97</v>
      </c>
      <c r="C24" s="35">
        <v>0.1</v>
      </c>
      <c r="D24" s="35">
        <v>0.1</v>
      </c>
      <c r="E24" s="35">
        <v>0.1</v>
      </c>
      <c r="F24" s="35">
        <v>0.1</v>
      </c>
      <c r="G24" s="35">
        <v>0.1</v>
      </c>
      <c r="H24" s="35">
        <v>0.1</v>
      </c>
      <c r="I24" s="17">
        <v>0.1</v>
      </c>
      <c r="J24" s="52" t="s">
        <v>53</v>
      </c>
      <c r="K24" s="52" t="s">
        <v>53</v>
      </c>
      <c r="L24" s="52" t="s">
        <v>53</v>
      </c>
      <c r="M24" s="52" t="s">
        <v>53</v>
      </c>
      <c r="N24" s="52" t="s">
        <v>53</v>
      </c>
      <c r="O24" s="52" t="s">
        <v>53</v>
      </c>
    </row>
    <row r="25" spans="2:15" x14ac:dyDescent="0.35">
      <c r="B25" s="12" t="s">
        <v>98</v>
      </c>
      <c r="C25" s="35">
        <v>81.5</v>
      </c>
      <c r="D25" s="35">
        <v>81.5</v>
      </c>
      <c r="E25" s="35">
        <v>81.5</v>
      </c>
      <c r="F25" s="35">
        <v>81.5</v>
      </c>
      <c r="G25" s="35">
        <v>81.5</v>
      </c>
      <c r="H25" s="35">
        <v>81.5</v>
      </c>
      <c r="I25" s="17">
        <v>81.5</v>
      </c>
      <c r="J25" s="52" t="s">
        <v>128</v>
      </c>
      <c r="K25" s="52" t="s">
        <v>128</v>
      </c>
      <c r="L25" s="52" t="s">
        <v>128</v>
      </c>
      <c r="M25" s="52" t="s">
        <v>128</v>
      </c>
      <c r="N25" s="52" t="s">
        <v>128</v>
      </c>
      <c r="O25" s="52" t="s">
        <v>128</v>
      </c>
    </row>
    <row r="26" spans="2:15" x14ac:dyDescent="0.35">
      <c r="B26" s="12" t="s">
        <v>99</v>
      </c>
      <c r="C26" s="35">
        <v>8.5</v>
      </c>
      <c r="D26" s="35">
        <v>5.7</v>
      </c>
      <c r="E26" s="35">
        <v>15.7</v>
      </c>
      <c r="F26" s="35">
        <v>14.6</v>
      </c>
      <c r="G26" s="35">
        <v>12.7</v>
      </c>
      <c r="H26" s="35">
        <v>17.2</v>
      </c>
      <c r="I26" s="17">
        <v>19.7</v>
      </c>
      <c r="J26" s="52" t="s">
        <v>129</v>
      </c>
      <c r="K26" s="52" t="s">
        <v>278</v>
      </c>
      <c r="L26" s="52" t="s">
        <v>364</v>
      </c>
      <c r="M26" s="52" t="s">
        <v>278</v>
      </c>
      <c r="N26" s="52" t="s">
        <v>153</v>
      </c>
      <c r="O26" s="52" t="s">
        <v>299</v>
      </c>
    </row>
    <row r="27" spans="2:15" x14ac:dyDescent="0.35">
      <c r="B27" s="12" t="s">
        <v>100</v>
      </c>
      <c r="C27" s="35">
        <v>-42.9</v>
      </c>
      <c r="D27" s="35">
        <v>-42.9</v>
      </c>
      <c r="E27" s="35">
        <v>-42.9</v>
      </c>
      <c r="F27" s="35">
        <v>-42.9</v>
      </c>
      <c r="G27" s="35">
        <v>-42.9</v>
      </c>
      <c r="H27" s="35">
        <v>-42.9</v>
      </c>
      <c r="I27" s="17">
        <v>-42.9</v>
      </c>
      <c r="J27" s="52" t="s">
        <v>130</v>
      </c>
      <c r="K27" s="52" t="s">
        <v>130</v>
      </c>
      <c r="L27" s="52" t="s">
        <v>130</v>
      </c>
      <c r="M27" s="52" t="s">
        <v>130</v>
      </c>
      <c r="N27" s="52" t="s">
        <v>130</v>
      </c>
      <c r="O27" s="52" t="s">
        <v>130</v>
      </c>
    </row>
    <row r="28" spans="2:15" x14ac:dyDescent="0.35">
      <c r="B28" s="12" t="s">
        <v>101</v>
      </c>
      <c r="C28" s="35">
        <v>507.5</v>
      </c>
      <c r="D28" s="35">
        <v>514.9</v>
      </c>
      <c r="E28" s="35">
        <v>496.8</v>
      </c>
      <c r="F28" s="35">
        <v>463.4</v>
      </c>
      <c r="G28" s="35">
        <v>416.5</v>
      </c>
      <c r="H28" s="35">
        <v>356.2</v>
      </c>
      <c r="I28" s="17">
        <v>270.8</v>
      </c>
      <c r="J28" s="52" t="s">
        <v>131</v>
      </c>
      <c r="K28" s="52" t="s">
        <v>279</v>
      </c>
      <c r="L28" s="52" t="s">
        <v>365</v>
      </c>
      <c r="M28" s="52" t="s">
        <v>409</v>
      </c>
      <c r="N28" s="52" t="s">
        <v>154</v>
      </c>
      <c r="O28" s="52" t="s">
        <v>300</v>
      </c>
    </row>
    <row r="29" spans="2:15" x14ac:dyDescent="0.35">
      <c r="B29" s="24" t="s">
        <v>476</v>
      </c>
      <c r="C29" s="63">
        <v>554.70000000000005</v>
      </c>
      <c r="D29" s="63">
        <f t="shared" ref="D29:I29" si="1">+SUM(D24:D28)</f>
        <v>559.29999999999995</v>
      </c>
      <c r="E29" s="63">
        <f t="shared" si="1"/>
        <v>551.20000000000005</v>
      </c>
      <c r="F29" s="63">
        <f t="shared" si="1"/>
        <v>516.69999999999993</v>
      </c>
      <c r="G29" s="63">
        <v>467.9</v>
      </c>
      <c r="H29" s="63">
        <f t="shared" si="1"/>
        <v>412.09999999999997</v>
      </c>
      <c r="I29" s="54">
        <f t="shared" si="1"/>
        <v>329.2</v>
      </c>
      <c r="J29" s="76" t="s">
        <v>430</v>
      </c>
      <c r="K29" s="76" t="s">
        <v>430</v>
      </c>
      <c r="L29" s="76" t="s">
        <v>430</v>
      </c>
      <c r="M29" s="76" t="s">
        <v>430</v>
      </c>
      <c r="N29" s="76" t="s">
        <v>430</v>
      </c>
      <c r="O29" s="76" t="s">
        <v>430</v>
      </c>
    </row>
    <row r="30" spans="2:15" x14ac:dyDescent="0.35">
      <c r="B30" s="12" t="s">
        <v>477</v>
      </c>
      <c r="C30" s="35">
        <v>5.9</v>
      </c>
      <c r="D30" s="35">
        <v>5.9</v>
      </c>
      <c r="E30" s="60" t="s">
        <v>430</v>
      </c>
      <c r="F30" s="60" t="s">
        <v>430</v>
      </c>
      <c r="G30" s="60" t="s">
        <v>430</v>
      </c>
      <c r="H30" s="60" t="s">
        <v>430</v>
      </c>
      <c r="I30" s="52" t="s">
        <v>430</v>
      </c>
      <c r="J30" s="52" t="s">
        <v>430</v>
      </c>
      <c r="K30" s="52" t="s">
        <v>430</v>
      </c>
      <c r="L30" s="52" t="s">
        <v>430</v>
      </c>
      <c r="M30" s="52" t="s">
        <v>430</v>
      </c>
      <c r="N30" s="52" t="s">
        <v>430</v>
      </c>
      <c r="O30" s="52" t="s">
        <v>430</v>
      </c>
    </row>
    <row r="31" spans="2:15" s="15" customFormat="1" x14ac:dyDescent="0.35">
      <c r="B31" s="24" t="s">
        <v>102</v>
      </c>
      <c r="C31" s="63">
        <v>560.6</v>
      </c>
      <c r="D31" s="63">
        <f t="shared" ref="D31:I31" si="2">+SUM(D29:D30)</f>
        <v>565.19999999999993</v>
      </c>
      <c r="E31" s="63">
        <f t="shared" si="2"/>
        <v>551.20000000000005</v>
      </c>
      <c r="F31" s="63">
        <f t="shared" si="2"/>
        <v>516.69999999999993</v>
      </c>
      <c r="G31" s="63">
        <v>467.9</v>
      </c>
      <c r="H31" s="63">
        <f t="shared" si="2"/>
        <v>412.09999999999997</v>
      </c>
      <c r="I31" s="54">
        <f t="shared" si="2"/>
        <v>329.2</v>
      </c>
      <c r="J31" s="76" t="s">
        <v>132</v>
      </c>
      <c r="K31" s="76" t="s">
        <v>280</v>
      </c>
      <c r="L31" s="76" t="s">
        <v>366</v>
      </c>
      <c r="M31" s="76" t="s">
        <v>410</v>
      </c>
      <c r="N31" s="76" t="s">
        <v>155</v>
      </c>
      <c r="O31" s="76" t="s">
        <v>301</v>
      </c>
    </row>
    <row r="32" spans="2:15" s="15" customFormat="1" x14ac:dyDescent="0.35">
      <c r="C32" s="87"/>
      <c r="D32" s="87"/>
      <c r="E32" s="64"/>
      <c r="F32" s="64"/>
      <c r="G32" s="64"/>
      <c r="H32" s="64"/>
      <c r="I32" s="55"/>
      <c r="J32" s="55"/>
      <c r="K32" s="55"/>
      <c r="L32" s="55"/>
      <c r="M32" s="55"/>
      <c r="N32" s="55"/>
      <c r="O32" s="55"/>
    </row>
    <row r="33" spans="2:15" x14ac:dyDescent="0.35">
      <c r="B33" s="15" t="s">
        <v>103</v>
      </c>
      <c r="C33" s="87"/>
      <c r="D33" s="87"/>
      <c r="E33" s="64"/>
      <c r="F33" s="64"/>
      <c r="G33" s="64"/>
      <c r="H33" s="64"/>
      <c r="I33" s="55"/>
      <c r="J33" s="55"/>
      <c r="K33" s="55"/>
      <c r="L33" s="55"/>
      <c r="M33" s="55"/>
      <c r="N33" s="55"/>
      <c r="O33" s="55"/>
    </row>
    <row r="34" spans="2:15" x14ac:dyDescent="0.35">
      <c r="B34" s="12" t="s">
        <v>104</v>
      </c>
      <c r="C34" s="35">
        <v>112</v>
      </c>
      <c r="D34" s="35">
        <v>111.6</v>
      </c>
      <c r="E34" s="60" t="s">
        <v>430</v>
      </c>
      <c r="F34" s="35">
        <v>114.2</v>
      </c>
      <c r="G34" s="35">
        <v>113.1</v>
      </c>
      <c r="H34" s="35">
        <v>118.3</v>
      </c>
      <c r="I34" s="17">
        <v>134.80000000000001</v>
      </c>
      <c r="J34" s="23" t="s">
        <v>133</v>
      </c>
      <c r="K34" s="23" t="s">
        <v>281</v>
      </c>
      <c r="L34" s="23" t="s">
        <v>367</v>
      </c>
      <c r="M34" s="23" t="s">
        <v>411</v>
      </c>
      <c r="N34" s="23" t="s">
        <v>156</v>
      </c>
      <c r="O34" s="23" t="s">
        <v>293</v>
      </c>
    </row>
    <row r="35" spans="2:15" x14ac:dyDescent="0.35">
      <c r="B35" s="12" t="s">
        <v>105</v>
      </c>
      <c r="C35" s="35">
        <v>40.799999999999997</v>
      </c>
      <c r="D35" s="35">
        <v>43.5</v>
      </c>
      <c r="E35" s="35">
        <v>39.5</v>
      </c>
      <c r="F35" s="35">
        <v>42</v>
      </c>
      <c r="G35" s="35">
        <v>44.1</v>
      </c>
      <c r="H35" s="35">
        <v>50.2</v>
      </c>
      <c r="I35" s="17">
        <v>46.1</v>
      </c>
      <c r="J35" s="23" t="s">
        <v>134</v>
      </c>
      <c r="K35" s="23" t="s">
        <v>282</v>
      </c>
      <c r="L35" s="23" t="s">
        <v>368</v>
      </c>
      <c r="M35" s="23" t="s">
        <v>412</v>
      </c>
      <c r="N35" s="23" t="s">
        <v>157</v>
      </c>
      <c r="O35" s="23" t="s">
        <v>118</v>
      </c>
    </row>
    <row r="36" spans="2:15" x14ac:dyDescent="0.35">
      <c r="B36" s="12" t="s">
        <v>498</v>
      </c>
      <c r="C36" s="35">
        <v>2.4</v>
      </c>
      <c r="D36" s="35">
        <v>2.2999999999999998</v>
      </c>
      <c r="E36" s="35">
        <v>2.4</v>
      </c>
      <c r="F36" s="35">
        <v>2.4</v>
      </c>
      <c r="G36" s="35">
        <v>0.6</v>
      </c>
      <c r="H36" s="61">
        <v>0.6</v>
      </c>
      <c r="I36" s="55" t="s">
        <v>430</v>
      </c>
      <c r="J36" s="19" t="s">
        <v>430</v>
      </c>
      <c r="K36" s="19" t="s">
        <v>430</v>
      </c>
      <c r="L36" s="19" t="s">
        <v>430</v>
      </c>
      <c r="M36" s="19" t="s">
        <v>430</v>
      </c>
      <c r="N36" s="19" t="s">
        <v>430</v>
      </c>
      <c r="O36" s="19" t="s">
        <v>430</v>
      </c>
    </row>
    <row r="37" spans="2:15" x14ac:dyDescent="0.35">
      <c r="B37" s="12" t="s">
        <v>478</v>
      </c>
      <c r="C37" s="35">
        <v>39.1</v>
      </c>
      <c r="D37" s="35">
        <v>38.299999999999997</v>
      </c>
      <c r="E37" s="60" t="s">
        <v>430</v>
      </c>
      <c r="F37" s="60" t="s">
        <v>430</v>
      </c>
      <c r="G37" s="60" t="s">
        <v>430</v>
      </c>
      <c r="H37" s="60" t="s">
        <v>430</v>
      </c>
      <c r="I37" s="52" t="s">
        <v>430</v>
      </c>
      <c r="J37" s="23" t="s">
        <v>430</v>
      </c>
      <c r="K37" s="23" t="s">
        <v>430</v>
      </c>
      <c r="L37" s="23" t="s">
        <v>430</v>
      </c>
      <c r="M37" s="23" t="s">
        <v>430</v>
      </c>
      <c r="N37" s="23" t="s">
        <v>430</v>
      </c>
      <c r="O37" s="23" t="s">
        <v>430</v>
      </c>
    </row>
    <row r="38" spans="2:15" x14ac:dyDescent="0.35">
      <c r="B38" s="12" t="s">
        <v>106</v>
      </c>
      <c r="C38" s="35">
        <v>22.4</v>
      </c>
      <c r="D38" s="35">
        <v>22.4</v>
      </c>
      <c r="E38" s="35">
        <v>12.8</v>
      </c>
      <c r="F38" s="35">
        <v>8.5</v>
      </c>
      <c r="G38" s="35">
        <v>7.1</v>
      </c>
      <c r="H38" s="35">
        <v>5.3</v>
      </c>
      <c r="I38" s="17">
        <v>7.1</v>
      </c>
      <c r="J38" s="23" t="s">
        <v>135</v>
      </c>
      <c r="K38" s="23" t="s">
        <v>135</v>
      </c>
      <c r="L38" s="23" t="s">
        <v>369</v>
      </c>
      <c r="M38" s="23" t="s">
        <v>302</v>
      </c>
      <c r="N38" s="23" t="s">
        <v>158</v>
      </c>
      <c r="O38" s="23" t="s">
        <v>302</v>
      </c>
    </row>
    <row r="39" spans="2:15" x14ac:dyDescent="0.35">
      <c r="B39" s="79"/>
      <c r="C39" s="58">
        <v>216.70000000000002</v>
      </c>
      <c r="D39" s="58">
        <f t="shared" ref="D39:I39" si="3">+SUM(D34:D38)</f>
        <v>218.1</v>
      </c>
      <c r="E39" s="58">
        <f t="shared" si="3"/>
        <v>54.7</v>
      </c>
      <c r="F39" s="58">
        <f t="shared" si="3"/>
        <v>167.1</v>
      </c>
      <c r="G39" s="58">
        <v>164.89999999999998</v>
      </c>
      <c r="H39" s="58">
        <f t="shared" si="3"/>
        <v>174.4</v>
      </c>
      <c r="I39" s="81">
        <f t="shared" si="3"/>
        <v>188</v>
      </c>
      <c r="J39" s="82"/>
      <c r="K39" s="80"/>
      <c r="L39" s="80"/>
      <c r="M39" s="80"/>
      <c r="N39" s="80"/>
      <c r="O39" s="80"/>
    </row>
    <row r="40" spans="2:15" s="15" customFormat="1" x14ac:dyDescent="0.35">
      <c r="C40" s="87"/>
      <c r="D40" s="87"/>
      <c r="E40" s="64"/>
      <c r="F40" s="64"/>
      <c r="G40" s="64"/>
      <c r="H40" s="64"/>
      <c r="I40" s="55"/>
      <c r="J40" s="55"/>
      <c r="K40" s="55"/>
      <c r="L40" s="55"/>
      <c r="M40" s="55"/>
      <c r="N40" s="55"/>
      <c r="O40" s="55"/>
    </row>
    <row r="41" spans="2:15" x14ac:dyDescent="0.35">
      <c r="B41" s="15" t="s">
        <v>107</v>
      </c>
      <c r="C41" s="87"/>
      <c r="D41" s="87"/>
      <c r="E41" s="60"/>
      <c r="F41" s="60"/>
      <c r="G41" s="60"/>
      <c r="H41" s="60"/>
      <c r="I41" s="52"/>
      <c r="J41" s="52"/>
      <c r="K41" s="52"/>
      <c r="L41" s="52"/>
      <c r="M41" s="52"/>
      <c r="N41" s="52"/>
      <c r="O41" s="52"/>
    </row>
    <row r="42" spans="2:15" x14ac:dyDescent="0.35">
      <c r="B42" s="12" t="s">
        <v>105</v>
      </c>
      <c r="C42" s="35">
        <v>11.2</v>
      </c>
      <c r="D42" s="35">
        <v>11.9</v>
      </c>
      <c r="E42" s="35">
        <v>11.4</v>
      </c>
      <c r="F42" s="35">
        <v>11.8</v>
      </c>
      <c r="G42" s="35">
        <v>11.5</v>
      </c>
      <c r="H42" s="35">
        <v>12.1</v>
      </c>
      <c r="I42" s="17">
        <v>12.3</v>
      </c>
      <c r="J42" s="52" t="s">
        <v>136</v>
      </c>
      <c r="K42" s="52" t="s">
        <v>283</v>
      </c>
      <c r="L42" s="52" t="s">
        <v>370</v>
      </c>
      <c r="M42" s="52" t="s">
        <v>413</v>
      </c>
      <c r="N42" s="52" t="s">
        <v>160</v>
      </c>
      <c r="O42" s="52" t="s">
        <v>304</v>
      </c>
    </row>
    <row r="43" spans="2:15" x14ac:dyDescent="0.35">
      <c r="B43" s="12" t="s">
        <v>108</v>
      </c>
      <c r="C43" s="35">
        <v>172</v>
      </c>
      <c r="D43" s="35">
        <v>162.19999999999999</v>
      </c>
      <c r="E43" s="35">
        <v>169.9</v>
      </c>
      <c r="F43" s="35">
        <v>172.3</v>
      </c>
      <c r="G43" s="35">
        <v>175.8</v>
      </c>
      <c r="H43" s="35">
        <v>166.3</v>
      </c>
      <c r="I43" s="17">
        <v>178.9</v>
      </c>
      <c r="J43" s="52" t="s">
        <v>137</v>
      </c>
      <c r="K43" s="52" t="s">
        <v>284</v>
      </c>
      <c r="L43" s="52" t="s">
        <v>371</v>
      </c>
      <c r="M43" s="52" t="s">
        <v>303</v>
      </c>
      <c r="N43" s="52" t="s">
        <v>161</v>
      </c>
      <c r="O43" s="52" t="s">
        <v>305</v>
      </c>
    </row>
    <row r="44" spans="2:15" x14ac:dyDescent="0.35">
      <c r="B44" s="12" t="s">
        <v>498</v>
      </c>
      <c r="C44" s="35">
        <v>12.1</v>
      </c>
      <c r="D44" s="35">
        <v>11.1</v>
      </c>
      <c r="E44" s="61">
        <v>15</v>
      </c>
      <c r="F44" s="35">
        <v>14.7</v>
      </c>
      <c r="G44" s="35">
        <v>15.8</v>
      </c>
      <c r="H44" s="61">
        <v>17</v>
      </c>
      <c r="I44" s="52" t="s">
        <v>430</v>
      </c>
      <c r="J44" s="52" t="s">
        <v>430</v>
      </c>
      <c r="K44" s="52" t="s">
        <v>430</v>
      </c>
      <c r="L44" s="52" t="s">
        <v>430</v>
      </c>
      <c r="M44" s="52" t="s">
        <v>430</v>
      </c>
      <c r="N44" s="52" t="s">
        <v>430</v>
      </c>
      <c r="O44" s="52" t="s">
        <v>430</v>
      </c>
    </row>
    <row r="45" spans="2:15" x14ac:dyDescent="0.35">
      <c r="B45" s="12" t="s">
        <v>109</v>
      </c>
      <c r="C45" s="61">
        <v>72</v>
      </c>
      <c r="D45" s="61">
        <v>72</v>
      </c>
      <c r="E45" s="35">
        <v>80.5</v>
      </c>
      <c r="F45" s="35">
        <v>78.7</v>
      </c>
      <c r="G45" s="35">
        <v>76.3</v>
      </c>
      <c r="H45" s="35">
        <v>77.5</v>
      </c>
      <c r="I45" s="17">
        <v>75.2</v>
      </c>
      <c r="J45" s="52" t="s">
        <v>138</v>
      </c>
      <c r="K45" s="52" t="s">
        <v>285</v>
      </c>
      <c r="L45" s="52" t="s">
        <v>372</v>
      </c>
      <c r="M45" s="52" t="s">
        <v>414</v>
      </c>
      <c r="N45" s="52" t="s">
        <v>162</v>
      </c>
      <c r="O45" s="52" t="s">
        <v>306</v>
      </c>
    </row>
    <row r="46" spans="2:15" x14ac:dyDescent="0.35">
      <c r="B46" s="12" t="s">
        <v>110</v>
      </c>
      <c r="C46" s="35">
        <v>5.5</v>
      </c>
      <c r="D46" s="35">
        <v>4.8</v>
      </c>
      <c r="E46" s="35">
        <v>5.4</v>
      </c>
      <c r="F46" s="35">
        <v>6.5</v>
      </c>
      <c r="G46" s="35">
        <v>6.1</v>
      </c>
      <c r="H46" s="35">
        <v>5.4</v>
      </c>
      <c r="I46" s="17">
        <v>7</v>
      </c>
      <c r="J46" s="52" t="s">
        <v>139</v>
      </c>
      <c r="K46" s="52" t="s">
        <v>286</v>
      </c>
      <c r="L46" s="52" t="s">
        <v>307</v>
      </c>
      <c r="M46" s="52" t="s">
        <v>307</v>
      </c>
      <c r="N46" s="52" t="s">
        <v>163</v>
      </c>
      <c r="O46" s="52" t="s">
        <v>307</v>
      </c>
    </row>
    <row r="47" spans="2:15" x14ac:dyDescent="0.35">
      <c r="B47" s="12" t="s">
        <v>478</v>
      </c>
      <c r="C47" s="35">
        <v>42.9</v>
      </c>
      <c r="D47" s="35">
        <v>41.1</v>
      </c>
      <c r="E47" s="60" t="s">
        <v>430</v>
      </c>
      <c r="F47" s="60" t="s">
        <v>430</v>
      </c>
      <c r="G47" s="60" t="s">
        <v>430</v>
      </c>
      <c r="H47" s="60" t="s">
        <v>430</v>
      </c>
      <c r="I47" s="52" t="s">
        <v>430</v>
      </c>
      <c r="J47" s="52" t="s">
        <v>430</v>
      </c>
      <c r="K47" s="52" t="s">
        <v>430</v>
      </c>
      <c r="L47" s="52" t="s">
        <v>430</v>
      </c>
      <c r="M47" s="52" t="s">
        <v>430</v>
      </c>
      <c r="N47" s="52" t="s">
        <v>430</v>
      </c>
      <c r="O47" s="52" t="s">
        <v>430</v>
      </c>
    </row>
    <row r="48" spans="2:15" s="15" customFormat="1" x14ac:dyDescent="0.35">
      <c r="B48" s="12" t="s">
        <v>111</v>
      </c>
      <c r="C48" s="35">
        <v>129.6</v>
      </c>
      <c r="D48" s="35">
        <v>131.1</v>
      </c>
      <c r="E48" s="35">
        <v>142.19999999999999</v>
      </c>
      <c r="F48" s="35">
        <v>125.3</v>
      </c>
      <c r="G48" s="35">
        <v>129.80000000000001</v>
      </c>
      <c r="H48" s="35">
        <v>127.5</v>
      </c>
      <c r="I48" s="17">
        <v>60.9</v>
      </c>
      <c r="J48" s="52" t="s">
        <v>140</v>
      </c>
      <c r="K48" s="52" t="s">
        <v>287</v>
      </c>
      <c r="L48" s="52" t="s">
        <v>373</v>
      </c>
      <c r="M48" s="52" t="s">
        <v>415</v>
      </c>
      <c r="N48" s="52" t="s">
        <v>118</v>
      </c>
      <c r="O48" s="52" t="s">
        <v>308</v>
      </c>
    </row>
    <row r="49" spans="2:15" x14ac:dyDescent="0.35">
      <c r="B49" s="12" t="s">
        <v>104</v>
      </c>
      <c r="C49" s="35" t="s">
        <v>430</v>
      </c>
      <c r="D49" s="35" t="s">
        <v>430</v>
      </c>
      <c r="E49" s="35">
        <v>114.4</v>
      </c>
      <c r="F49" s="60" t="s">
        <v>430</v>
      </c>
      <c r="G49" s="60" t="s">
        <v>430</v>
      </c>
      <c r="H49" s="60" t="s">
        <v>430</v>
      </c>
      <c r="I49" s="52" t="s">
        <v>430</v>
      </c>
      <c r="J49" s="52" t="s">
        <v>48</v>
      </c>
      <c r="K49" s="52" t="s">
        <v>48</v>
      </c>
      <c r="L49" s="52" t="s">
        <v>48</v>
      </c>
      <c r="M49" s="52" t="s">
        <v>48</v>
      </c>
      <c r="N49" s="52" t="s">
        <v>159</v>
      </c>
      <c r="O49" s="52" t="s">
        <v>303</v>
      </c>
    </row>
    <row r="50" spans="2:15" x14ac:dyDescent="0.35">
      <c r="B50" s="84"/>
      <c r="C50" s="66">
        <v>445.29999999999995</v>
      </c>
      <c r="D50" s="66">
        <f t="shared" ref="D50:I50" si="4">+SUM(D42:D49)</f>
        <v>434.20000000000005</v>
      </c>
      <c r="E50" s="66">
        <f t="shared" si="4"/>
        <v>538.79999999999995</v>
      </c>
      <c r="F50" s="66">
        <f t="shared" si="4"/>
        <v>409.3</v>
      </c>
      <c r="G50" s="66">
        <v>415.30000000000007</v>
      </c>
      <c r="H50" s="66">
        <f t="shared" si="4"/>
        <v>405.79999999999995</v>
      </c>
      <c r="I50" s="56">
        <f t="shared" si="4"/>
        <v>334.3</v>
      </c>
      <c r="J50" s="56"/>
      <c r="K50" s="85"/>
      <c r="L50" s="85"/>
      <c r="M50" s="85"/>
      <c r="N50" s="85"/>
      <c r="O50" s="85"/>
    </row>
    <row r="51" spans="2:15" x14ac:dyDescent="0.35">
      <c r="C51" s="91"/>
      <c r="D51" s="91"/>
      <c r="E51" s="91"/>
      <c r="F51" s="91"/>
      <c r="G51" s="91"/>
      <c r="H51" s="91"/>
      <c r="I51" s="75"/>
      <c r="J51" s="75"/>
      <c r="K51" s="52"/>
      <c r="L51" s="52"/>
      <c r="M51" s="52"/>
      <c r="N51" s="52"/>
      <c r="O51" s="52"/>
    </row>
    <row r="52" spans="2:15" x14ac:dyDescent="0.35">
      <c r="B52" s="24" t="s">
        <v>112</v>
      </c>
      <c r="C52" s="66">
        <v>662</v>
      </c>
      <c r="D52" s="66">
        <f t="shared" ref="D52:I52" si="5">+D50+D39</f>
        <v>652.30000000000007</v>
      </c>
      <c r="E52" s="66">
        <f t="shared" si="5"/>
        <v>593.5</v>
      </c>
      <c r="F52" s="66">
        <f t="shared" si="5"/>
        <v>576.4</v>
      </c>
      <c r="G52" s="66">
        <v>580.20000000000005</v>
      </c>
      <c r="H52" s="66">
        <f t="shared" si="5"/>
        <v>580.19999999999993</v>
      </c>
      <c r="I52" s="56">
        <f t="shared" si="5"/>
        <v>522.29999999999995</v>
      </c>
      <c r="J52" s="76" t="s">
        <v>141</v>
      </c>
      <c r="K52" s="76" t="s">
        <v>288</v>
      </c>
      <c r="L52" s="76" t="s">
        <v>374</v>
      </c>
      <c r="M52" s="76" t="s">
        <v>416</v>
      </c>
      <c r="N52" s="76" t="s">
        <v>164</v>
      </c>
      <c r="O52" s="76" t="s">
        <v>309</v>
      </c>
    </row>
    <row r="53" spans="2:15" ht="15" thickBot="1" x14ac:dyDescent="0.4">
      <c r="B53" s="77" t="s">
        <v>113</v>
      </c>
      <c r="C53" s="78">
        <v>1222.5999999999999</v>
      </c>
      <c r="D53" s="78">
        <f t="shared" ref="D53:I53" si="6">+D52+D31</f>
        <v>1217.5</v>
      </c>
      <c r="E53" s="78">
        <f t="shared" si="6"/>
        <v>1144.7</v>
      </c>
      <c r="F53" s="78">
        <f t="shared" si="6"/>
        <v>1093.0999999999999</v>
      </c>
      <c r="G53" s="78">
        <v>1048.0999999999999</v>
      </c>
      <c r="H53" s="78">
        <f t="shared" si="6"/>
        <v>992.3</v>
      </c>
      <c r="I53" s="78">
        <f t="shared" si="6"/>
        <v>851.5</v>
      </c>
      <c r="J53" s="86" t="s">
        <v>127</v>
      </c>
      <c r="K53" s="86" t="s">
        <v>277</v>
      </c>
      <c r="L53" s="86" t="s">
        <v>363</v>
      </c>
      <c r="M53" s="86" t="s">
        <v>408</v>
      </c>
      <c r="N53" s="86" t="s">
        <v>152</v>
      </c>
      <c r="O53" s="86" t="s">
        <v>298</v>
      </c>
    </row>
    <row r="54" spans="2:15" ht="15" thickTop="1" x14ac:dyDescent="0.35">
      <c r="C54" s="17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D4DF2-6955-49EB-987A-F70BFDD95EB0}">
  <dimension ref="B1:O53"/>
  <sheetViews>
    <sheetView zoomScale="70" zoomScaleNormal="70" workbookViewId="0">
      <pane ySplit="1" topLeftCell="A2" activePane="bottomLeft" state="frozen"/>
      <selection pane="bottomLeft"/>
    </sheetView>
  </sheetViews>
  <sheetFormatPr defaultColWidth="11.453125" defaultRowHeight="14.5" x14ac:dyDescent="0.35"/>
  <cols>
    <col min="1" max="1" width="6.90625" style="12" customWidth="1"/>
    <col min="2" max="2" width="50.36328125" style="12" bestFit="1" customWidth="1"/>
    <col min="3" max="7" width="11.7265625" style="17" customWidth="1"/>
    <col min="8" max="16384" width="11.453125" style="12"/>
  </cols>
  <sheetData>
    <row r="1" spans="2:7" x14ac:dyDescent="0.35">
      <c r="B1" s="13" t="s">
        <v>437</v>
      </c>
      <c r="C1" s="14">
        <v>2021</v>
      </c>
      <c r="D1" s="14">
        <v>2020</v>
      </c>
      <c r="E1" s="14">
        <v>2019</v>
      </c>
      <c r="F1" s="14">
        <v>2018</v>
      </c>
      <c r="G1" s="14">
        <v>2017</v>
      </c>
    </row>
    <row r="2" spans="2:7" x14ac:dyDescent="0.35">
      <c r="B2" s="15" t="s">
        <v>9</v>
      </c>
      <c r="C2" s="16"/>
    </row>
    <row r="3" spans="2:7" x14ac:dyDescent="0.35">
      <c r="B3" s="20" t="s">
        <v>434</v>
      </c>
      <c r="C3" s="51"/>
      <c r="D3" s="70"/>
      <c r="E3" s="70"/>
      <c r="F3" s="70"/>
      <c r="G3" s="70"/>
    </row>
    <row r="4" spans="2:7" x14ac:dyDescent="0.35">
      <c r="B4" s="15" t="s">
        <v>80</v>
      </c>
      <c r="C4" s="87"/>
      <c r="D4" s="35"/>
    </row>
    <row r="5" spans="2:7" x14ac:dyDescent="0.35">
      <c r="B5" s="12" t="s">
        <v>81</v>
      </c>
      <c r="C5" s="35">
        <v>428.5</v>
      </c>
      <c r="D5" s="35">
        <v>273.89999999999998</v>
      </c>
      <c r="E5" s="22">
        <v>275.3</v>
      </c>
      <c r="F5" s="52">
        <v>282.7</v>
      </c>
      <c r="G5" s="22">
        <v>279.10000000000002</v>
      </c>
    </row>
    <row r="6" spans="2:7" x14ac:dyDescent="0.35">
      <c r="B6" s="12" t="s">
        <v>82</v>
      </c>
      <c r="C6" s="35">
        <v>255.3</v>
      </c>
      <c r="D6" s="35">
        <v>148.69999999999999</v>
      </c>
      <c r="E6" s="22">
        <v>159.69999999999999</v>
      </c>
      <c r="F6" s="52">
        <v>151.80000000000001</v>
      </c>
      <c r="G6" s="22">
        <v>162.80000000000001</v>
      </c>
    </row>
    <row r="7" spans="2:7" x14ac:dyDescent="0.35">
      <c r="B7" s="12" t="s">
        <v>83</v>
      </c>
      <c r="C7" s="35" t="s">
        <v>430</v>
      </c>
      <c r="D7" s="35">
        <v>3.6</v>
      </c>
      <c r="E7" s="22">
        <v>1.8</v>
      </c>
      <c r="F7" s="83">
        <v>1.9</v>
      </c>
      <c r="G7" s="22">
        <v>2.1</v>
      </c>
    </row>
    <row r="8" spans="2:7" x14ac:dyDescent="0.35">
      <c r="B8" s="12" t="s">
        <v>84</v>
      </c>
      <c r="C8" s="35">
        <v>23.7</v>
      </c>
      <c r="D8" s="35">
        <v>28.4</v>
      </c>
      <c r="E8" s="22">
        <v>36.6</v>
      </c>
      <c r="F8" s="83">
        <v>37.4</v>
      </c>
      <c r="G8" s="22">
        <v>24.7</v>
      </c>
    </row>
    <row r="9" spans="2:7" x14ac:dyDescent="0.35">
      <c r="B9" s="12" t="s">
        <v>85</v>
      </c>
      <c r="C9" s="35">
        <v>53.7</v>
      </c>
      <c r="D9" s="35">
        <v>61.3</v>
      </c>
      <c r="E9" s="22">
        <v>64.099999999999994</v>
      </c>
      <c r="F9" s="52" t="s">
        <v>48</v>
      </c>
      <c r="G9" s="22" t="s">
        <v>48</v>
      </c>
    </row>
    <row r="10" spans="2:7" x14ac:dyDescent="0.35">
      <c r="B10" s="12" t="s">
        <v>86</v>
      </c>
      <c r="C10" s="35">
        <v>27.4</v>
      </c>
      <c r="D10" s="35">
        <v>28.4</v>
      </c>
      <c r="E10" s="22">
        <v>35.6</v>
      </c>
      <c r="F10" s="83">
        <v>15.8</v>
      </c>
      <c r="G10" s="22">
        <v>13.4</v>
      </c>
    </row>
    <row r="11" spans="2:7" x14ac:dyDescent="0.35">
      <c r="B11" s="12" t="s">
        <v>87</v>
      </c>
      <c r="C11" s="35">
        <v>6.4</v>
      </c>
      <c r="D11" s="35">
        <v>6.9</v>
      </c>
      <c r="E11" s="22">
        <v>6.5</v>
      </c>
      <c r="F11" s="83">
        <v>6.8</v>
      </c>
      <c r="G11" s="22">
        <v>6.8</v>
      </c>
    </row>
    <row r="12" spans="2:7" x14ac:dyDescent="0.35">
      <c r="B12" s="71" t="s">
        <v>88</v>
      </c>
      <c r="C12" s="88">
        <v>3.1</v>
      </c>
      <c r="D12" s="88">
        <v>2.2999999999999998</v>
      </c>
      <c r="E12" s="92">
        <v>2.2000000000000002</v>
      </c>
      <c r="F12" s="72">
        <v>3.2</v>
      </c>
      <c r="G12" s="92">
        <v>1.6</v>
      </c>
    </row>
    <row r="13" spans="2:7" x14ac:dyDescent="0.35">
      <c r="B13" s="15"/>
      <c r="C13" s="87">
        <f>+SUM(C5:C12)</f>
        <v>798.1</v>
      </c>
      <c r="D13" s="87">
        <f>+SUM(D5:D12)</f>
        <v>553.49999999999989</v>
      </c>
      <c r="E13" s="16">
        <f>+SUM(E5:E12)</f>
        <v>581.80000000000007</v>
      </c>
      <c r="F13" s="16">
        <f>+SUM(F5:F12)</f>
        <v>499.59999999999997</v>
      </c>
      <c r="G13" s="16">
        <f>+SUM(G5:G12)</f>
        <v>490.50000000000006</v>
      </c>
    </row>
    <row r="14" spans="2:7" x14ac:dyDescent="0.35">
      <c r="B14" s="15" t="s">
        <v>90</v>
      </c>
      <c r="C14" s="35"/>
      <c r="D14" s="64"/>
      <c r="E14" s="18"/>
      <c r="F14" s="18"/>
      <c r="G14" s="18"/>
    </row>
    <row r="15" spans="2:7" x14ac:dyDescent="0.35">
      <c r="B15" s="12" t="s">
        <v>91</v>
      </c>
      <c r="C15" s="35">
        <v>52.3</v>
      </c>
      <c r="D15" s="35">
        <v>46.9</v>
      </c>
      <c r="E15" s="22">
        <v>46.8</v>
      </c>
      <c r="F15" s="22">
        <v>38.9</v>
      </c>
      <c r="G15" s="22">
        <v>38.5</v>
      </c>
    </row>
    <row r="16" spans="2:7" x14ac:dyDescent="0.35">
      <c r="B16" s="12" t="s">
        <v>475</v>
      </c>
      <c r="C16" s="35">
        <v>0.1</v>
      </c>
      <c r="D16" s="60" t="s">
        <v>430</v>
      </c>
      <c r="E16" s="22" t="s">
        <v>430</v>
      </c>
      <c r="F16" s="22" t="s">
        <v>430</v>
      </c>
      <c r="G16" s="22" t="s">
        <v>430</v>
      </c>
    </row>
    <row r="17" spans="2:15" x14ac:dyDescent="0.35">
      <c r="B17" s="12" t="s">
        <v>92</v>
      </c>
      <c r="C17" s="35">
        <v>96.4</v>
      </c>
      <c r="D17" s="35">
        <v>91.4</v>
      </c>
      <c r="E17" s="22">
        <v>41.5</v>
      </c>
      <c r="F17" s="22">
        <v>43</v>
      </c>
      <c r="G17" s="22">
        <v>37.9</v>
      </c>
    </row>
    <row r="18" spans="2:15" x14ac:dyDescent="0.35">
      <c r="B18" s="12" t="s">
        <v>93</v>
      </c>
      <c r="C18" s="88">
        <v>270.60000000000002</v>
      </c>
      <c r="D18" s="88">
        <v>300.5</v>
      </c>
      <c r="E18" s="92">
        <v>137.80000000000001</v>
      </c>
      <c r="F18" s="92">
        <v>174.3</v>
      </c>
      <c r="G18" s="92">
        <v>159.1</v>
      </c>
    </row>
    <row r="19" spans="2:15" x14ac:dyDescent="0.35">
      <c r="B19" s="24"/>
      <c r="C19" s="87">
        <f>+SUM(C15:C18)</f>
        <v>419.40000000000003</v>
      </c>
      <c r="D19" s="87">
        <f>+SUM(D15:D18)</f>
        <v>438.8</v>
      </c>
      <c r="E19" s="16">
        <f>+SUM(E15:E18)</f>
        <v>226.10000000000002</v>
      </c>
      <c r="F19" s="16">
        <f>+SUM(F15:F18)</f>
        <v>256.20000000000005</v>
      </c>
      <c r="G19" s="16">
        <f>+SUM(G15:G18)</f>
        <v>235.5</v>
      </c>
    </row>
    <row r="20" spans="2:15" ht="15" thickBot="1" x14ac:dyDescent="0.4">
      <c r="B20" s="77" t="s">
        <v>95</v>
      </c>
      <c r="C20" s="90">
        <f>+C19+C13</f>
        <v>1217.5</v>
      </c>
      <c r="D20" s="90">
        <f>+D19+D13</f>
        <v>992.3</v>
      </c>
      <c r="E20" s="78">
        <f>+E19+E13</f>
        <v>807.90000000000009</v>
      </c>
      <c r="F20" s="78">
        <f>+F19+F13</f>
        <v>755.8</v>
      </c>
      <c r="G20" s="78">
        <f>+G19+G13</f>
        <v>726</v>
      </c>
    </row>
    <row r="21" spans="2:15" ht="15" thickTop="1" x14ac:dyDescent="0.35">
      <c r="B21" s="15"/>
      <c r="C21" s="35"/>
      <c r="D21" s="64"/>
      <c r="E21" s="18"/>
      <c r="F21" s="18"/>
      <c r="G21" s="18"/>
      <c r="H21" s="93"/>
    </row>
    <row r="22" spans="2:15" x14ac:dyDescent="0.35">
      <c r="B22" s="15" t="s">
        <v>436</v>
      </c>
      <c r="C22" s="35"/>
      <c r="D22" s="60"/>
      <c r="E22" s="22"/>
      <c r="F22" s="22"/>
      <c r="G22" s="22"/>
    </row>
    <row r="23" spans="2:15" x14ac:dyDescent="0.35">
      <c r="B23" s="15" t="s">
        <v>96</v>
      </c>
      <c r="C23" s="35"/>
      <c r="D23" s="60"/>
      <c r="E23" s="22"/>
      <c r="F23" s="22"/>
      <c r="G23" s="22"/>
    </row>
    <row r="24" spans="2:15" x14ac:dyDescent="0.35">
      <c r="B24" s="12" t="s">
        <v>97</v>
      </c>
      <c r="C24" s="35">
        <v>0.1</v>
      </c>
      <c r="D24" s="35">
        <v>0.1</v>
      </c>
      <c r="E24" s="22">
        <v>0.1</v>
      </c>
      <c r="F24" s="22">
        <v>0.1</v>
      </c>
      <c r="G24" s="22">
        <v>0.1</v>
      </c>
    </row>
    <row r="25" spans="2:15" x14ac:dyDescent="0.35">
      <c r="B25" s="12" t="s">
        <v>98</v>
      </c>
      <c r="C25" s="35">
        <v>81.5</v>
      </c>
      <c r="D25" s="35">
        <v>81.5</v>
      </c>
      <c r="E25" s="94">
        <v>81.5</v>
      </c>
      <c r="F25" s="94">
        <v>81.5</v>
      </c>
      <c r="G25" s="22">
        <v>81.5</v>
      </c>
    </row>
    <row r="26" spans="2:15" x14ac:dyDescent="0.35">
      <c r="B26" s="12" t="s">
        <v>99</v>
      </c>
      <c r="C26" s="35">
        <v>5.7</v>
      </c>
      <c r="D26" s="35">
        <v>17.2</v>
      </c>
      <c r="E26" s="22">
        <v>7.9</v>
      </c>
      <c r="F26" s="22">
        <v>16.600000000000001</v>
      </c>
      <c r="G26" s="22">
        <v>18.600000000000001</v>
      </c>
    </row>
    <row r="27" spans="2:15" x14ac:dyDescent="0.35">
      <c r="B27" s="12" t="s">
        <v>100</v>
      </c>
      <c r="C27" s="35">
        <v>-42.9</v>
      </c>
      <c r="D27" s="35">
        <v>-42.9</v>
      </c>
      <c r="E27" s="22">
        <v>-42.9</v>
      </c>
      <c r="F27" s="22">
        <v>-42.9</v>
      </c>
      <c r="G27" s="22">
        <v>-42.9</v>
      </c>
    </row>
    <row r="28" spans="2:15" x14ac:dyDescent="0.35">
      <c r="B28" s="12" t="s">
        <v>101</v>
      </c>
      <c r="C28" s="35">
        <v>514.9</v>
      </c>
      <c r="D28" s="35">
        <v>356.2</v>
      </c>
      <c r="E28" s="22">
        <v>187.4</v>
      </c>
      <c r="F28" s="22">
        <v>236.7</v>
      </c>
      <c r="G28" s="22">
        <v>240.9</v>
      </c>
    </row>
    <row r="29" spans="2:15" x14ac:dyDescent="0.35">
      <c r="B29" s="24" t="s">
        <v>476</v>
      </c>
      <c r="C29" s="63">
        <f>+SUM(C24:C28)</f>
        <v>559.29999999999995</v>
      </c>
      <c r="D29" s="63">
        <f>+SUM(D24:D28)</f>
        <v>412.09999999999997</v>
      </c>
      <c r="E29" s="56">
        <f>+SUM(E24:E28)</f>
        <v>234</v>
      </c>
      <c r="F29" s="56">
        <f>+SUM(F24:F28)</f>
        <v>292</v>
      </c>
      <c r="G29" s="54">
        <f>+SUM(G24:G28)</f>
        <v>298.2</v>
      </c>
      <c r="H29" s="52"/>
      <c r="I29" s="52"/>
      <c r="J29" s="52"/>
      <c r="K29" s="52"/>
      <c r="L29" s="52"/>
      <c r="M29" s="52"/>
      <c r="N29" s="52"/>
      <c r="O29" s="52"/>
    </row>
    <row r="30" spans="2:15" x14ac:dyDescent="0.35">
      <c r="B30" s="12" t="s">
        <v>477</v>
      </c>
      <c r="C30" s="35">
        <v>5.9</v>
      </c>
      <c r="D30" s="60">
        <v>0</v>
      </c>
      <c r="E30" s="95">
        <v>0</v>
      </c>
      <c r="F30" s="95">
        <v>0</v>
      </c>
      <c r="G30" s="95">
        <v>0</v>
      </c>
      <c r="H30" s="52"/>
      <c r="I30" s="52"/>
      <c r="J30" s="52"/>
      <c r="K30" s="52"/>
      <c r="L30" s="52"/>
      <c r="M30" s="52"/>
      <c r="N30" s="52"/>
      <c r="O30" s="52"/>
    </row>
    <row r="31" spans="2:15" x14ac:dyDescent="0.35">
      <c r="B31" s="24" t="s">
        <v>102</v>
      </c>
      <c r="C31" s="63">
        <f>+C29+C30</f>
        <v>565.19999999999993</v>
      </c>
      <c r="D31" s="63">
        <f>+D29+D30</f>
        <v>412.09999999999997</v>
      </c>
      <c r="E31" s="56">
        <f>+E29+E30</f>
        <v>234</v>
      </c>
      <c r="F31" s="56">
        <f>+F29+F30</f>
        <v>292</v>
      </c>
      <c r="G31" s="56">
        <f>+G29+G30</f>
        <v>298.2</v>
      </c>
    </row>
    <row r="32" spans="2:15" x14ac:dyDescent="0.35">
      <c r="B32" s="15"/>
      <c r="C32" s="35"/>
      <c r="D32" s="64"/>
      <c r="E32" s="18"/>
      <c r="F32" s="18"/>
      <c r="G32" s="18"/>
    </row>
    <row r="33" spans="2:7" x14ac:dyDescent="0.35">
      <c r="B33" s="15" t="s">
        <v>103</v>
      </c>
      <c r="C33" s="35"/>
      <c r="D33" s="64"/>
      <c r="E33" s="18"/>
      <c r="F33" s="18"/>
      <c r="G33" s="18"/>
    </row>
    <row r="34" spans="2:7" x14ac:dyDescent="0.35">
      <c r="B34" s="12" t="s">
        <v>104</v>
      </c>
      <c r="C34" s="35">
        <v>111.6</v>
      </c>
      <c r="D34" s="35">
        <v>118.3</v>
      </c>
      <c r="E34" s="22">
        <v>225.4</v>
      </c>
      <c r="F34" s="22">
        <v>149.30000000000001</v>
      </c>
      <c r="G34" s="22">
        <v>133</v>
      </c>
    </row>
    <row r="35" spans="2:7" x14ac:dyDescent="0.35">
      <c r="B35" s="12" t="s">
        <v>105</v>
      </c>
      <c r="C35" s="35">
        <v>43.5</v>
      </c>
      <c r="D35" s="35">
        <v>50.2</v>
      </c>
      <c r="E35" s="22">
        <v>53.3</v>
      </c>
      <c r="F35" s="22" t="s">
        <v>48</v>
      </c>
      <c r="G35" s="22" t="s">
        <v>48</v>
      </c>
    </row>
    <row r="36" spans="2:7" x14ac:dyDescent="0.35">
      <c r="B36" s="12" t="s">
        <v>498</v>
      </c>
      <c r="C36" s="35">
        <v>2.2999999999999998</v>
      </c>
      <c r="D36" s="61">
        <v>0.6</v>
      </c>
      <c r="E36" s="22" t="s">
        <v>430</v>
      </c>
      <c r="F36" s="22" t="s">
        <v>430</v>
      </c>
      <c r="G36" s="22" t="s">
        <v>430</v>
      </c>
    </row>
    <row r="37" spans="2:7" x14ac:dyDescent="0.35">
      <c r="B37" s="12" t="s">
        <v>478</v>
      </c>
      <c r="C37" s="35">
        <v>38.299999999999997</v>
      </c>
      <c r="D37" s="60" t="s">
        <v>430</v>
      </c>
      <c r="E37" s="22" t="s">
        <v>430</v>
      </c>
      <c r="F37" s="22" t="s">
        <v>430</v>
      </c>
      <c r="G37" s="22" t="s">
        <v>430</v>
      </c>
    </row>
    <row r="38" spans="2:7" x14ac:dyDescent="0.35">
      <c r="B38" s="12" t="s">
        <v>106</v>
      </c>
      <c r="C38" s="88">
        <v>22.4</v>
      </c>
      <c r="D38" s="88">
        <v>5.3</v>
      </c>
      <c r="E38" s="92">
        <v>18</v>
      </c>
      <c r="F38" s="92">
        <v>4.3</v>
      </c>
      <c r="G38" s="92">
        <v>5.7</v>
      </c>
    </row>
    <row r="39" spans="2:7" s="15" customFormat="1" x14ac:dyDescent="0.35">
      <c r="B39" s="79"/>
      <c r="C39" s="87">
        <f>+SUM(C34:C38)</f>
        <v>218.1</v>
      </c>
      <c r="D39" s="87">
        <f>+SUM(D34:D38)</f>
        <v>174.4</v>
      </c>
      <c r="E39" s="18">
        <f>+SUM(E34:E38)</f>
        <v>296.7</v>
      </c>
      <c r="F39" s="18">
        <f>+SUM(F34:F38)</f>
        <v>153.60000000000002</v>
      </c>
      <c r="G39" s="18">
        <f>+SUM(G34:G38)</f>
        <v>138.69999999999999</v>
      </c>
    </row>
    <row r="40" spans="2:7" x14ac:dyDescent="0.35">
      <c r="B40" s="15" t="s">
        <v>107</v>
      </c>
      <c r="C40" s="35"/>
      <c r="D40" s="60"/>
      <c r="E40" s="22"/>
      <c r="F40" s="22"/>
      <c r="G40" s="22"/>
    </row>
    <row r="41" spans="2:7" x14ac:dyDescent="0.35">
      <c r="B41" s="12" t="s">
        <v>105</v>
      </c>
      <c r="C41" s="35">
        <v>11.9</v>
      </c>
      <c r="D41" s="35">
        <v>12.1</v>
      </c>
      <c r="E41" s="22">
        <v>11.7</v>
      </c>
      <c r="F41" s="22" t="s">
        <v>48</v>
      </c>
      <c r="G41" s="22" t="s">
        <v>48</v>
      </c>
    </row>
    <row r="42" spans="2:7" x14ac:dyDescent="0.35">
      <c r="B42" s="12" t="s">
        <v>108</v>
      </c>
      <c r="C42" s="35">
        <v>162.19999999999999</v>
      </c>
      <c r="D42" s="35">
        <v>166.3</v>
      </c>
      <c r="E42" s="22">
        <v>138.4</v>
      </c>
      <c r="F42" s="22">
        <v>131</v>
      </c>
      <c r="G42" s="22">
        <v>110.2</v>
      </c>
    </row>
    <row r="43" spans="2:7" x14ac:dyDescent="0.35">
      <c r="B43" s="12" t="s">
        <v>498</v>
      </c>
      <c r="C43" s="35">
        <v>11.1</v>
      </c>
      <c r="D43" s="61">
        <v>17</v>
      </c>
      <c r="E43" s="22" t="s">
        <v>430</v>
      </c>
      <c r="F43" s="22" t="s">
        <v>430</v>
      </c>
      <c r="G43" s="22" t="s">
        <v>430</v>
      </c>
    </row>
    <row r="44" spans="2:7" x14ac:dyDescent="0.35">
      <c r="B44" s="12" t="s">
        <v>109</v>
      </c>
      <c r="C44" s="61">
        <v>72</v>
      </c>
      <c r="D44" s="35">
        <v>77.5</v>
      </c>
      <c r="E44" s="22">
        <v>67.400000000000006</v>
      </c>
      <c r="F44" s="22">
        <v>62.3</v>
      </c>
      <c r="G44" s="22">
        <v>57.5</v>
      </c>
    </row>
    <row r="45" spans="2:7" x14ac:dyDescent="0.35">
      <c r="B45" s="12" t="s">
        <v>110</v>
      </c>
      <c r="C45" s="35">
        <v>4.8</v>
      </c>
      <c r="D45" s="35">
        <v>5.4</v>
      </c>
      <c r="E45" s="22">
        <v>5.9</v>
      </c>
      <c r="F45" s="22">
        <v>5.4</v>
      </c>
      <c r="G45" s="22">
        <v>4.4000000000000004</v>
      </c>
    </row>
    <row r="46" spans="2:7" x14ac:dyDescent="0.35">
      <c r="B46" s="12" t="s">
        <v>478</v>
      </c>
      <c r="C46" s="35">
        <v>41.1</v>
      </c>
      <c r="D46" s="60" t="s">
        <v>430</v>
      </c>
      <c r="E46" s="22" t="s">
        <v>430</v>
      </c>
      <c r="F46" s="22" t="s">
        <v>430</v>
      </c>
      <c r="G46" s="22" t="s">
        <v>430</v>
      </c>
    </row>
    <row r="47" spans="2:7" x14ac:dyDescent="0.35">
      <c r="B47" s="12" t="s">
        <v>111</v>
      </c>
      <c r="C47" s="35">
        <v>131.1</v>
      </c>
      <c r="D47" s="35">
        <v>127.5</v>
      </c>
      <c r="E47" s="22">
        <v>53.8</v>
      </c>
      <c r="F47" s="22">
        <v>66.5</v>
      </c>
      <c r="G47" s="22">
        <v>54.4</v>
      </c>
    </row>
    <row r="48" spans="2:7" x14ac:dyDescent="0.35">
      <c r="B48" s="12" t="s">
        <v>104</v>
      </c>
      <c r="C48" s="96" t="s">
        <v>430</v>
      </c>
      <c r="D48" s="97" t="s">
        <v>430</v>
      </c>
      <c r="E48" s="22" t="s">
        <v>48</v>
      </c>
      <c r="F48" s="22">
        <v>45</v>
      </c>
      <c r="G48" s="22">
        <v>62.6</v>
      </c>
    </row>
    <row r="49" spans="2:7" x14ac:dyDescent="0.35">
      <c r="B49" s="84"/>
      <c r="C49" s="91">
        <f>+SUM(C41:C48)</f>
        <v>434.20000000000005</v>
      </c>
      <c r="D49" s="66">
        <f>+SUM(D41:D48)</f>
        <v>405.79999999999995</v>
      </c>
      <c r="E49" s="25">
        <f>+SUM(E41:E48)</f>
        <v>277.2</v>
      </c>
      <c r="F49" s="25">
        <f>+SUM(F41:F48)</f>
        <v>310.20000000000005</v>
      </c>
      <c r="G49" s="25">
        <f>+SUM(G41:G48)</f>
        <v>289.10000000000002</v>
      </c>
    </row>
    <row r="50" spans="2:7" x14ac:dyDescent="0.35">
      <c r="C50" s="66"/>
      <c r="D50" s="64"/>
      <c r="E50" s="18"/>
      <c r="F50" s="18"/>
      <c r="G50" s="18"/>
    </row>
    <row r="51" spans="2:7" x14ac:dyDescent="0.35">
      <c r="B51" s="24" t="s">
        <v>112</v>
      </c>
      <c r="C51" s="62">
        <f>+C49+C39</f>
        <v>652.30000000000007</v>
      </c>
      <c r="D51" s="62">
        <f>+D49+D39</f>
        <v>580.19999999999993</v>
      </c>
      <c r="E51" s="25">
        <f t="shared" ref="E51:G51" si="0">+E49+E39</f>
        <v>573.9</v>
      </c>
      <c r="F51" s="25">
        <f t="shared" si="0"/>
        <v>463.80000000000007</v>
      </c>
      <c r="G51" s="25">
        <f t="shared" si="0"/>
        <v>427.8</v>
      </c>
    </row>
    <row r="52" spans="2:7" ht="15" thickBot="1" x14ac:dyDescent="0.4">
      <c r="B52" s="77" t="s">
        <v>113</v>
      </c>
      <c r="C52" s="90">
        <f>+C51+C31</f>
        <v>1217.5</v>
      </c>
      <c r="D52" s="90">
        <f>+D51+D31</f>
        <v>992.3</v>
      </c>
      <c r="E52" s="78">
        <f>+E51+E31</f>
        <v>807.9</v>
      </c>
      <c r="F52" s="78">
        <f>+F51+F31</f>
        <v>755.80000000000007</v>
      </c>
      <c r="G52" s="78">
        <f t="shared" ref="G52" si="1">+G51+G31</f>
        <v>726</v>
      </c>
    </row>
    <row r="53" spans="2:7" ht="15" thickTop="1" x14ac:dyDescent="0.35">
      <c r="C53" s="22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815C3-D824-4281-8F81-663262E89E67}">
  <dimension ref="B1:P48"/>
  <sheetViews>
    <sheetView zoomScale="70" zoomScaleNormal="70" workbookViewId="0">
      <pane ySplit="1" topLeftCell="A2" activePane="bottomLeft" state="frozen"/>
      <selection pane="bottomLeft" activeCell="C4" sqref="C4:C47"/>
    </sheetView>
  </sheetViews>
  <sheetFormatPr defaultColWidth="11.453125" defaultRowHeight="14.5" x14ac:dyDescent="0.35"/>
  <cols>
    <col min="1" max="1" width="6.90625" style="12" customWidth="1"/>
    <col min="2" max="2" width="57" style="12" customWidth="1"/>
    <col min="3" max="3" width="12.453125" style="12" customWidth="1"/>
    <col min="4" max="15" width="11.7265625" style="17" customWidth="1"/>
    <col min="16" max="16384" width="11.453125" style="12"/>
  </cols>
  <sheetData>
    <row r="1" spans="2:16" x14ac:dyDescent="0.35">
      <c r="B1" s="13" t="s">
        <v>438</v>
      </c>
      <c r="C1" s="14" t="s">
        <v>513</v>
      </c>
      <c r="D1" s="14" t="s">
        <v>468</v>
      </c>
      <c r="E1" s="14" t="s">
        <v>466</v>
      </c>
      <c r="F1" s="14" t="s">
        <v>457</v>
      </c>
      <c r="G1" s="14" t="s">
        <v>453</v>
      </c>
      <c r="H1" s="14" t="s">
        <v>451</v>
      </c>
      <c r="I1" s="14" t="s">
        <v>450</v>
      </c>
      <c r="J1" s="14" t="s">
        <v>1</v>
      </c>
      <c r="K1" s="14" t="s">
        <v>4</v>
      </c>
      <c r="L1" s="14" t="s">
        <v>5</v>
      </c>
      <c r="M1" s="14" t="s">
        <v>6</v>
      </c>
      <c r="N1" s="14" t="s">
        <v>7</v>
      </c>
      <c r="O1" s="14" t="s">
        <v>8</v>
      </c>
      <c r="P1" s="15"/>
    </row>
    <row r="2" spans="2:16" x14ac:dyDescent="0.35">
      <c r="B2" s="15" t="s">
        <v>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</row>
    <row r="3" spans="2:16" x14ac:dyDescent="0.35">
      <c r="B3" s="20" t="s">
        <v>439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5"/>
    </row>
    <row r="4" spans="2:16" x14ac:dyDescent="0.35">
      <c r="B4" s="15" t="s">
        <v>25</v>
      </c>
      <c r="C4" s="87">
        <v>8.3000000000000007</v>
      </c>
      <c r="D4" s="87">
        <v>80.400000000000006</v>
      </c>
      <c r="E4" s="87">
        <v>72.400000000000006</v>
      </c>
      <c r="F4" s="87">
        <v>103.1</v>
      </c>
      <c r="G4" s="87">
        <v>86.3</v>
      </c>
      <c r="H4" s="87">
        <v>99.7</v>
      </c>
      <c r="I4" s="16">
        <v>61.4</v>
      </c>
      <c r="J4" s="55" t="s">
        <v>51</v>
      </c>
      <c r="K4" s="55" t="s">
        <v>243</v>
      </c>
      <c r="L4" s="55" t="s">
        <v>351</v>
      </c>
      <c r="M4" s="55" t="s">
        <v>396</v>
      </c>
      <c r="N4" s="55" t="s">
        <v>75</v>
      </c>
      <c r="O4" s="55" t="s">
        <v>261</v>
      </c>
    </row>
    <row r="5" spans="2:16" x14ac:dyDescent="0.35">
      <c r="B5" s="12" t="s">
        <v>165</v>
      </c>
      <c r="C5" s="35"/>
      <c r="D5" s="35"/>
      <c r="E5" s="60"/>
      <c r="F5" s="60"/>
      <c r="G5" s="60"/>
      <c r="H5" s="35"/>
      <c r="I5" s="52"/>
      <c r="J5" s="52"/>
      <c r="K5" s="52"/>
      <c r="L5" s="52"/>
      <c r="M5" s="52"/>
      <c r="N5" s="52"/>
      <c r="O5" s="52"/>
    </row>
    <row r="6" spans="2:16" x14ac:dyDescent="0.35">
      <c r="B6" s="12" t="s">
        <v>17</v>
      </c>
      <c r="C6" s="35">
        <v>3.6</v>
      </c>
      <c r="D6" s="35">
        <v>3.8</v>
      </c>
      <c r="E6" s="35">
        <v>3.8</v>
      </c>
      <c r="F6" s="35">
        <v>3.6</v>
      </c>
      <c r="G6" s="35">
        <v>3.6</v>
      </c>
      <c r="H6" s="35">
        <v>3.8</v>
      </c>
      <c r="I6" s="17">
        <v>3.8</v>
      </c>
      <c r="J6" s="52" t="s">
        <v>190</v>
      </c>
      <c r="K6" s="52" t="s">
        <v>312</v>
      </c>
      <c r="L6" s="52" t="s">
        <v>312</v>
      </c>
      <c r="M6" s="52" t="s">
        <v>190</v>
      </c>
      <c r="N6" s="52" t="s">
        <v>190</v>
      </c>
      <c r="O6" s="52" t="s">
        <v>163</v>
      </c>
    </row>
    <row r="7" spans="2:16" x14ac:dyDescent="0.35">
      <c r="B7" s="12" t="s">
        <v>18</v>
      </c>
      <c r="C7" s="61">
        <v>2.9</v>
      </c>
      <c r="D7" s="61">
        <v>3</v>
      </c>
      <c r="E7" s="35">
        <v>2.7</v>
      </c>
      <c r="F7" s="35">
        <v>2.7</v>
      </c>
      <c r="G7" s="35">
        <v>2.7</v>
      </c>
      <c r="H7" s="61">
        <v>2.9</v>
      </c>
      <c r="I7" s="17">
        <v>2.9</v>
      </c>
      <c r="J7" s="52" t="s">
        <v>191</v>
      </c>
      <c r="K7" s="52" t="s">
        <v>210</v>
      </c>
      <c r="L7" s="52" t="s">
        <v>191</v>
      </c>
      <c r="M7" s="52" t="s">
        <v>191</v>
      </c>
      <c r="N7" s="52" t="s">
        <v>210</v>
      </c>
      <c r="O7" s="52" t="s">
        <v>50</v>
      </c>
    </row>
    <row r="8" spans="2:16" x14ac:dyDescent="0.35">
      <c r="B8" s="12" t="s">
        <v>166</v>
      </c>
      <c r="C8" s="35">
        <v>7.2</v>
      </c>
      <c r="D8" s="35">
        <v>7.7</v>
      </c>
      <c r="E8" s="35">
        <v>5.2</v>
      </c>
      <c r="F8" s="35">
        <v>5.0999999999999996</v>
      </c>
      <c r="G8" s="35">
        <v>5</v>
      </c>
      <c r="H8" s="35">
        <v>9.5</v>
      </c>
      <c r="I8" s="17">
        <v>6.1</v>
      </c>
      <c r="J8" s="52" t="s">
        <v>192</v>
      </c>
      <c r="K8" s="52" t="s">
        <v>313</v>
      </c>
      <c r="L8" s="52" t="s">
        <v>375</v>
      </c>
      <c r="M8" s="52" t="s">
        <v>417</v>
      </c>
      <c r="N8" s="52" t="s">
        <v>211</v>
      </c>
      <c r="O8" s="52" t="s">
        <v>271</v>
      </c>
    </row>
    <row r="9" spans="2:16" x14ac:dyDescent="0.35">
      <c r="B9" s="12" t="s">
        <v>479</v>
      </c>
      <c r="C9" s="35" t="s">
        <v>430</v>
      </c>
      <c r="D9" s="35" t="s">
        <v>430</v>
      </c>
      <c r="E9" s="60"/>
      <c r="F9" s="60"/>
      <c r="G9" s="60"/>
      <c r="H9" s="35"/>
      <c r="I9" s="52"/>
      <c r="J9" s="52"/>
      <c r="K9" s="52"/>
      <c r="L9" s="52"/>
      <c r="M9" s="52"/>
      <c r="N9" s="52"/>
      <c r="O9" s="52"/>
    </row>
    <row r="10" spans="2:16" x14ac:dyDescent="0.35">
      <c r="B10" s="12" t="s">
        <v>167</v>
      </c>
      <c r="C10" s="35" t="s">
        <v>430</v>
      </c>
      <c r="D10" s="35">
        <v>0.2</v>
      </c>
      <c r="E10" s="60" t="s">
        <v>430</v>
      </c>
      <c r="F10" s="60" t="s">
        <v>430</v>
      </c>
      <c r="G10" s="60" t="s">
        <v>430</v>
      </c>
      <c r="H10" s="35">
        <v>0</v>
      </c>
      <c r="I10" s="52" t="s">
        <v>430</v>
      </c>
      <c r="J10" s="52" t="s">
        <v>193</v>
      </c>
      <c r="K10" s="52" t="s">
        <v>218</v>
      </c>
      <c r="L10" s="52" t="s">
        <v>193</v>
      </c>
      <c r="M10" s="52" t="s">
        <v>193</v>
      </c>
      <c r="N10" s="52" t="s">
        <v>48</v>
      </c>
      <c r="O10" s="52" t="s">
        <v>48</v>
      </c>
    </row>
    <row r="11" spans="2:16" x14ac:dyDescent="0.35">
      <c r="B11" s="12" t="s">
        <v>480</v>
      </c>
      <c r="C11" s="35">
        <v>0</v>
      </c>
      <c r="D11" s="35">
        <v>-70.3</v>
      </c>
      <c r="E11" s="60" t="s">
        <v>430</v>
      </c>
      <c r="F11" s="60" t="s">
        <v>430</v>
      </c>
      <c r="G11" s="60" t="s">
        <v>430</v>
      </c>
      <c r="H11" s="35" t="s">
        <v>430</v>
      </c>
      <c r="I11" s="52" t="s">
        <v>430</v>
      </c>
      <c r="J11" s="52" t="s">
        <v>430</v>
      </c>
      <c r="K11" s="52" t="s">
        <v>430</v>
      </c>
      <c r="L11" s="52" t="s">
        <v>430</v>
      </c>
      <c r="M11" s="52" t="s">
        <v>430</v>
      </c>
      <c r="N11" s="52" t="s">
        <v>430</v>
      </c>
      <c r="O11" s="52" t="s">
        <v>430</v>
      </c>
    </row>
    <row r="12" spans="2:16" x14ac:dyDescent="0.35">
      <c r="B12" s="12" t="s">
        <v>168</v>
      </c>
      <c r="C12" s="35">
        <v>2.2000000000000002</v>
      </c>
      <c r="D12" s="35" t="s">
        <v>430</v>
      </c>
      <c r="E12" s="60" t="s">
        <v>430</v>
      </c>
      <c r="F12" s="60" t="s">
        <v>430</v>
      </c>
      <c r="G12" s="60" t="s">
        <v>430</v>
      </c>
      <c r="H12" s="35">
        <v>0</v>
      </c>
      <c r="I12" s="17">
        <v>0</v>
      </c>
      <c r="J12" s="52" t="s">
        <v>193</v>
      </c>
      <c r="K12" s="52" t="s">
        <v>48</v>
      </c>
      <c r="L12" s="52" t="s">
        <v>193</v>
      </c>
      <c r="M12" s="52" t="s">
        <v>193</v>
      </c>
      <c r="N12" s="52" t="s">
        <v>53</v>
      </c>
      <c r="O12" s="52" t="s">
        <v>193</v>
      </c>
    </row>
    <row r="13" spans="2:16" x14ac:dyDescent="0.35">
      <c r="B13" s="12" t="s">
        <v>458</v>
      </c>
      <c r="C13" s="35" t="s">
        <v>430</v>
      </c>
      <c r="D13" s="35">
        <v>0.5</v>
      </c>
      <c r="E13" s="60" t="s">
        <v>430</v>
      </c>
      <c r="F13" s="35">
        <v>0.1</v>
      </c>
      <c r="G13" s="60" t="s">
        <v>430</v>
      </c>
      <c r="H13" s="35" t="s">
        <v>430</v>
      </c>
      <c r="I13" s="52" t="s">
        <v>430</v>
      </c>
      <c r="J13" s="52" t="s">
        <v>48</v>
      </c>
      <c r="K13" s="52" t="s">
        <v>48</v>
      </c>
      <c r="L13" s="52" t="s">
        <v>47</v>
      </c>
      <c r="M13" s="52" t="s">
        <v>48</v>
      </c>
      <c r="N13" s="52" t="s">
        <v>72</v>
      </c>
      <c r="O13" s="52" t="s">
        <v>48</v>
      </c>
    </row>
    <row r="14" spans="2:16" x14ac:dyDescent="0.35">
      <c r="B14" s="12" t="s">
        <v>169</v>
      </c>
      <c r="C14" s="35">
        <v>0.9</v>
      </c>
      <c r="D14" s="35">
        <v>1.9</v>
      </c>
      <c r="E14" s="35">
        <v>0.7</v>
      </c>
      <c r="F14" s="35">
        <v>0.5</v>
      </c>
      <c r="G14" s="35">
        <v>-0.1</v>
      </c>
      <c r="H14" s="35">
        <v>0.2</v>
      </c>
      <c r="I14" s="17">
        <v>0.6</v>
      </c>
      <c r="J14" s="52" t="s">
        <v>55</v>
      </c>
      <c r="K14" s="52" t="s">
        <v>55</v>
      </c>
      <c r="L14" s="52" t="s">
        <v>55</v>
      </c>
      <c r="M14" s="52" t="s">
        <v>418</v>
      </c>
      <c r="N14" s="52" t="s">
        <v>55</v>
      </c>
      <c r="O14" s="52" t="s">
        <v>201</v>
      </c>
    </row>
    <row r="15" spans="2:16" x14ac:dyDescent="0.35">
      <c r="B15" s="12" t="s">
        <v>170</v>
      </c>
      <c r="C15" s="35">
        <v>0.7</v>
      </c>
      <c r="D15" s="35">
        <v>-0.3</v>
      </c>
      <c r="E15" s="35">
        <v>0.8</v>
      </c>
      <c r="F15" s="35">
        <v>0.6</v>
      </c>
      <c r="G15" s="35">
        <v>0.2</v>
      </c>
      <c r="H15" s="35">
        <v>0.4</v>
      </c>
      <c r="I15" s="17">
        <v>0.4</v>
      </c>
      <c r="J15" s="52" t="s">
        <v>194</v>
      </c>
      <c r="K15" s="52" t="s">
        <v>194</v>
      </c>
      <c r="L15" s="52" t="s">
        <v>194</v>
      </c>
      <c r="M15" s="52" t="s">
        <v>194</v>
      </c>
      <c r="N15" s="52" t="s">
        <v>194</v>
      </c>
      <c r="O15" s="52" t="s">
        <v>194</v>
      </c>
    </row>
    <row r="16" spans="2:16" s="15" customFormat="1" x14ac:dyDescent="0.35">
      <c r="B16" s="20" t="s">
        <v>171</v>
      </c>
      <c r="C16" s="58">
        <v>25.799999999999997</v>
      </c>
      <c r="D16" s="58">
        <f t="shared" ref="D16:I16" si="0">+SUM(D6:D15)+D4</f>
        <v>26.900000000000013</v>
      </c>
      <c r="E16" s="58">
        <f t="shared" si="0"/>
        <v>85.600000000000009</v>
      </c>
      <c r="F16" s="58">
        <f t="shared" si="0"/>
        <v>115.69999999999999</v>
      </c>
      <c r="G16" s="58">
        <f t="shared" si="0"/>
        <v>97.7</v>
      </c>
      <c r="H16" s="58">
        <f t="shared" si="0"/>
        <v>116.5</v>
      </c>
      <c r="I16" s="51">
        <f t="shared" si="0"/>
        <v>75.2</v>
      </c>
      <c r="J16" s="98" t="s">
        <v>195</v>
      </c>
      <c r="K16" s="98" t="s">
        <v>314</v>
      </c>
      <c r="L16" s="98" t="s">
        <v>376</v>
      </c>
      <c r="M16" s="98" t="s">
        <v>419</v>
      </c>
      <c r="N16" s="98" t="s">
        <v>212</v>
      </c>
      <c r="O16" s="98" t="s">
        <v>325</v>
      </c>
    </row>
    <row r="17" spans="2:15" x14ac:dyDescent="0.35">
      <c r="C17" s="35"/>
      <c r="D17" s="35"/>
      <c r="E17" s="60"/>
      <c r="F17" s="60"/>
      <c r="G17" s="60"/>
      <c r="H17" s="35"/>
      <c r="I17" s="52"/>
      <c r="J17" s="52"/>
      <c r="K17" s="52"/>
      <c r="L17" s="52"/>
      <c r="M17" s="52"/>
      <c r="N17" s="52"/>
      <c r="O17" s="52"/>
    </row>
    <row r="18" spans="2:15" x14ac:dyDescent="0.35">
      <c r="B18" s="12" t="s">
        <v>499</v>
      </c>
      <c r="C18" s="35">
        <v>-17.5</v>
      </c>
      <c r="D18" s="35">
        <v>24.1</v>
      </c>
      <c r="E18" s="35">
        <v>-9.1</v>
      </c>
      <c r="F18" s="35">
        <v>1.1000000000000001</v>
      </c>
      <c r="G18" s="35">
        <v>-13.7</v>
      </c>
      <c r="H18" s="35">
        <v>3.9</v>
      </c>
      <c r="I18" s="17">
        <v>1.3</v>
      </c>
      <c r="J18" s="52" t="s">
        <v>196</v>
      </c>
      <c r="K18" s="52" t="s">
        <v>221</v>
      </c>
      <c r="L18" s="52" t="s">
        <v>243</v>
      </c>
      <c r="M18" s="52" t="s">
        <v>226</v>
      </c>
      <c r="N18" s="52" t="s">
        <v>213</v>
      </c>
      <c r="O18" s="52" t="s">
        <v>326</v>
      </c>
    </row>
    <row r="19" spans="2:15" s="15" customFormat="1" x14ac:dyDescent="0.35">
      <c r="B19" s="12" t="s">
        <v>172</v>
      </c>
      <c r="C19" s="35">
        <v>10.5</v>
      </c>
      <c r="D19" s="35">
        <v>-25.8</v>
      </c>
      <c r="E19" s="35">
        <v>-1.5</v>
      </c>
      <c r="F19" s="35">
        <v>-5.8</v>
      </c>
      <c r="G19" s="35">
        <v>21</v>
      </c>
      <c r="H19" s="61">
        <v>8</v>
      </c>
      <c r="I19" s="17">
        <v>0.2</v>
      </c>
      <c r="J19" s="52" t="s">
        <v>197</v>
      </c>
      <c r="K19" s="52" t="s">
        <v>315</v>
      </c>
      <c r="L19" s="52" t="s">
        <v>307</v>
      </c>
      <c r="M19" s="52" t="s">
        <v>420</v>
      </c>
      <c r="N19" s="52" t="s">
        <v>214</v>
      </c>
      <c r="O19" s="52" t="s">
        <v>194</v>
      </c>
    </row>
    <row r="20" spans="2:15" x14ac:dyDescent="0.35">
      <c r="B20" s="20" t="s">
        <v>173</v>
      </c>
      <c r="C20" s="58">
        <v>18.799999999999997</v>
      </c>
      <c r="D20" s="58">
        <f t="shared" ref="D20:I20" si="1">+D16+D18+D19</f>
        <v>25.200000000000014</v>
      </c>
      <c r="E20" s="58">
        <f t="shared" si="1"/>
        <v>75.000000000000014</v>
      </c>
      <c r="F20" s="58">
        <f t="shared" si="1"/>
        <v>110.99999999999999</v>
      </c>
      <c r="G20" s="58">
        <f t="shared" si="1"/>
        <v>105</v>
      </c>
      <c r="H20" s="58">
        <f t="shared" si="1"/>
        <v>128.4</v>
      </c>
      <c r="I20" s="51">
        <f t="shared" si="1"/>
        <v>76.7</v>
      </c>
      <c r="J20" s="98" t="s">
        <v>198</v>
      </c>
      <c r="K20" s="98" t="s">
        <v>316</v>
      </c>
      <c r="L20" s="98" t="s">
        <v>377</v>
      </c>
      <c r="M20" s="98" t="s">
        <v>421</v>
      </c>
      <c r="N20" s="98" t="s">
        <v>215</v>
      </c>
      <c r="O20" s="98" t="s">
        <v>327</v>
      </c>
    </row>
    <row r="21" spans="2:15" s="15" customFormat="1" x14ac:dyDescent="0.35">
      <c r="C21" s="87"/>
      <c r="D21" s="87"/>
      <c r="E21" s="64"/>
      <c r="F21" s="64"/>
      <c r="G21" s="64"/>
      <c r="H21" s="87"/>
      <c r="I21" s="55"/>
      <c r="J21" s="55"/>
      <c r="K21" s="55"/>
      <c r="L21" s="55"/>
      <c r="M21" s="55"/>
      <c r="N21" s="55"/>
      <c r="O21" s="55"/>
    </row>
    <row r="22" spans="2:15" x14ac:dyDescent="0.35">
      <c r="B22" s="12" t="s">
        <v>174</v>
      </c>
      <c r="C22" s="61">
        <v>-8.1</v>
      </c>
      <c r="D22" s="61">
        <v>-12</v>
      </c>
      <c r="E22" s="35">
        <v>-4.7</v>
      </c>
      <c r="F22" s="35">
        <v>-11.8</v>
      </c>
      <c r="G22" s="35">
        <v>-5.4</v>
      </c>
      <c r="H22" s="61">
        <v>-4.5</v>
      </c>
      <c r="I22" s="17">
        <v>-3.9</v>
      </c>
      <c r="J22" s="52" t="s">
        <v>199</v>
      </c>
      <c r="K22" s="52" t="s">
        <v>213</v>
      </c>
      <c r="L22" s="52" t="s">
        <v>378</v>
      </c>
      <c r="M22" s="52" t="s">
        <v>78</v>
      </c>
      <c r="N22" s="52" t="s">
        <v>216</v>
      </c>
      <c r="O22" s="52" t="s">
        <v>244</v>
      </c>
    </row>
    <row r="23" spans="2:15" x14ac:dyDescent="0.35">
      <c r="B23" s="20" t="s">
        <v>175</v>
      </c>
      <c r="C23" s="62">
        <v>10.699999999999998</v>
      </c>
      <c r="D23" s="62">
        <f t="shared" ref="D23:I23" si="2">+D22+D20</f>
        <v>13.200000000000014</v>
      </c>
      <c r="E23" s="62">
        <f t="shared" si="2"/>
        <v>70.300000000000011</v>
      </c>
      <c r="F23" s="62">
        <f t="shared" si="2"/>
        <v>99.199999999999989</v>
      </c>
      <c r="G23" s="62">
        <f t="shared" si="2"/>
        <v>99.6</v>
      </c>
      <c r="H23" s="62">
        <f t="shared" si="2"/>
        <v>123.9</v>
      </c>
      <c r="I23" s="53">
        <f t="shared" si="2"/>
        <v>72.8</v>
      </c>
      <c r="J23" s="98" t="s">
        <v>200</v>
      </c>
      <c r="K23" s="98" t="s">
        <v>317</v>
      </c>
      <c r="L23" s="98" t="s">
        <v>379</v>
      </c>
      <c r="M23" s="98" t="s">
        <v>422</v>
      </c>
      <c r="N23" s="98" t="s">
        <v>217</v>
      </c>
      <c r="O23" s="98" t="s">
        <v>328</v>
      </c>
    </row>
    <row r="24" spans="2:15" x14ac:dyDescent="0.35">
      <c r="C24" s="35"/>
      <c r="D24" s="35"/>
      <c r="E24" s="60"/>
      <c r="F24" s="60"/>
      <c r="G24" s="60"/>
      <c r="H24" s="35"/>
      <c r="I24" s="52"/>
      <c r="J24" s="52"/>
      <c r="K24" s="52"/>
      <c r="L24" s="52"/>
      <c r="M24" s="52"/>
      <c r="N24" s="52"/>
      <c r="O24" s="52"/>
    </row>
    <row r="25" spans="2:15" x14ac:dyDescent="0.35">
      <c r="B25" s="15" t="s">
        <v>440</v>
      </c>
      <c r="C25" s="87"/>
      <c r="D25" s="87"/>
      <c r="E25" s="60"/>
      <c r="F25" s="60"/>
      <c r="G25" s="60"/>
      <c r="H25" s="87"/>
      <c r="I25" s="52"/>
      <c r="J25" s="52"/>
      <c r="K25" s="52"/>
      <c r="L25" s="52"/>
      <c r="M25" s="52"/>
      <c r="N25" s="52"/>
      <c r="O25" s="52"/>
    </row>
    <row r="26" spans="2:15" x14ac:dyDescent="0.35">
      <c r="B26" s="12" t="s">
        <v>449</v>
      </c>
      <c r="C26" s="35" t="s">
        <v>430</v>
      </c>
      <c r="D26" s="35">
        <v>-71.400000000000006</v>
      </c>
      <c r="E26" s="60" t="s">
        <v>430</v>
      </c>
      <c r="F26" s="35">
        <v>-25.6</v>
      </c>
      <c r="G26" s="60" t="s">
        <v>430</v>
      </c>
      <c r="H26" s="35" t="s">
        <v>430</v>
      </c>
      <c r="I26" s="52" t="s">
        <v>430</v>
      </c>
      <c r="J26" s="52" t="s">
        <v>430</v>
      </c>
      <c r="K26" s="52" t="s">
        <v>430</v>
      </c>
      <c r="L26" s="52" t="s">
        <v>430</v>
      </c>
      <c r="M26" s="52" t="s">
        <v>430</v>
      </c>
      <c r="N26" s="52" t="s">
        <v>430</v>
      </c>
      <c r="O26" s="52" t="s">
        <v>430</v>
      </c>
    </row>
    <row r="27" spans="2:15" x14ac:dyDescent="0.35">
      <c r="B27" s="12" t="s">
        <v>176</v>
      </c>
      <c r="C27" s="35" t="s">
        <v>430</v>
      </c>
      <c r="D27" s="35" t="s">
        <v>430</v>
      </c>
      <c r="E27" s="60" t="s">
        <v>430</v>
      </c>
      <c r="F27" s="35">
        <v>0.2</v>
      </c>
      <c r="G27" s="60" t="s">
        <v>430</v>
      </c>
      <c r="H27" s="35">
        <v>0</v>
      </c>
      <c r="I27" s="17">
        <v>0</v>
      </c>
      <c r="J27" s="52" t="s">
        <v>201</v>
      </c>
      <c r="K27" s="52" t="s">
        <v>193</v>
      </c>
      <c r="L27" s="52" t="s">
        <v>53</v>
      </c>
      <c r="M27" s="52" t="s">
        <v>193</v>
      </c>
      <c r="N27" s="52" t="s">
        <v>218</v>
      </c>
      <c r="O27" s="52" t="s">
        <v>193</v>
      </c>
    </row>
    <row r="28" spans="2:15" s="15" customFormat="1" x14ac:dyDescent="0.35">
      <c r="B28" s="12" t="s">
        <v>178</v>
      </c>
      <c r="C28" s="35">
        <v>-3.2</v>
      </c>
      <c r="D28" s="35">
        <v>-2.7</v>
      </c>
      <c r="E28" s="35">
        <v>-2.2999999999999998</v>
      </c>
      <c r="F28" s="35">
        <v>-4.7</v>
      </c>
      <c r="G28" s="35">
        <v>-0.9</v>
      </c>
      <c r="H28" s="35">
        <v>-2.1</v>
      </c>
      <c r="I28" s="17">
        <v>-0.3</v>
      </c>
      <c r="J28" s="52" t="s">
        <v>52</v>
      </c>
      <c r="K28" s="52" t="s">
        <v>318</v>
      </c>
      <c r="L28" s="52" t="s">
        <v>380</v>
      </c>
      <c r="M28" s="52" t="s">
        <v>78</v>
      </c>
      <c r="N28" s="52" t="s">
        <v>219</v>
      </c>
      <c r="O28" s="52" t="s">
        <v>329</v>
      </c>
    </row>
    <row r="29" spans="2:15" x14ac:dyDescent="0.35">
      <c r="B29" s="12" t="s">
        <v>179</v>
      </c>
      <c r="C29" s="35" t="s">
        <v>430</v>
      </c>
      <c r="D29" s="35" t="s">
        <v>430</v>
      </c>
      <c r="E29" s="60" t="s">
        <v>430</v>
      </c>
      <c r="F29" s="60" t="s">
        <v>430</v>
      </c>
      <c r="G29" s="60" t="s">
        <v>430</v>
      </c>
      <c r="H29" s="35" t="s">
        <v>430</v>
      </c>
      <c r="I29" s="52" t="s">
        <v>430</v>
      </c>
      <c r="J29" s="52" t="s">
        <v>48</v>
      </c>
      <c r="K29" s="52" t="s">
        <v>48</v>
      </c>
      <c r="L29" s="52" t="s">
        <v>48</v>
      </c>
      <c r="M29" s="52" t="s">
        <v>48</v>
      </c>
      <c r="N29" s="52" t="s">
        <v>53</v>
      </c>
      <c r="O29" s="52" t="s">
        <v>48</v>
      </c>
    </row>
    <row r="30" spans="2:15" x14ac:dyDescent="0.35">
      <c r="B30" s="12" t="s">
        <v>180</v>
      </c>
      <c r="C30" s="35">
        <v>-9.1</v>
      </c>
      <c r="D30" s="35">
        <v>-8.6999999999999993</v>
      </c>
      <c r="E30" s="35">
        <v>-11.8</v>
      </c>
      <c r="F30" s="35">
        <v>-7.4</v>
      </c>
      <c r="G30" s="35">
        <v>-6.5</v>
      </c>
      <c r="H30" s="61">
        <v>-5</v>
      </c>
      <c r="I30" s="17">
        <v>-4.9000000000000004</v>
      </c>
      <c r="J30" s="52" t="s">
        <v>202</v>
      </c>
      <c r="K30" s="52" t="s">
        <v>319</v>
      </c>
      <c r="L30" s="52" t="s">
        <v>381</v>
      </c>
      <c r="M30" s="52" t="s">
        <v>423</v>
      </c>
      <c r="N30" s="52" t="s">
        <v>220</v>
      </c>
      <c r="O30" s="52" t="s">
        <v>330</v>
      </c>
    </row>
    <row r="31" spans="2:15" x14ac:dyDescent="0.35">
      <c r="B31" s="20" t="s">
        <v>181</v>
      </c>
      <c r="C31" s="58">
        <v>-12.3</v>
      </c>
      <c r="D31" s="58">
        <f t="shared" ref="D31:I31" si="3">SUM(D26:D30)</f>
        <v>-82.800000000000011</v>
      </c>
      <c r="E31" s="58">
        <f t="shared" si="3"/>
        <v>-14.100000000000001</v>
      </c>
      <c r="F31" s="58">
        <f t="shared" si="3"/>
        <v>-37.5</v>
      </c>
      <c r="G31" s="58">
        <f t="shared" si="3"/>
        <v>-7.4</v>
      </c>
      <c r="H31" s="58">
        <f t="shared" si="3"/>
        <v>-7.1</v>
      </c>
      <c r="I31" s="51">
        <f t="shared" si="3"/>
        <v>-5.2</v>
      </c>
      <c r="J31" s="98" t="s">
        <v>203</v>
      </c>
      <c r="K31" s="98" t="s">
        <v>320</v>
      </c>
      <c r="L31" s="98" t="s">
        <v>382</v>
      </c>
      <c r="M31" s="98" t="s">
        <v>424</v>
      </c>
      <c r="N31" s="98" t="s">
        <v>221</v>
      </c>
      <c r="O31" s="98" t="s">
        <v>331</v>
      </c>
    </row>
    <row r="32" spans="2:15" x14ac:dyDescent="0.35">
      <c r="C32" s="35"/>
      <c r="D32" s="35"/>
      <c r="E32" s="60"/>
      <c r="F32" s="60"/>
      <c r="G32" s="60"/>
      <c r="H32" s="35"/>
      <c r="I32" s="52"/>
      <c r="J32" s="52"/>
      <c r="K32" s="52"/>
      <c r="L32" s="52"/>
      <c r="M32" s="52"/>
      <c r="N32" s="52"/>
      <c r="O32" s="52"/>
    </row>
    <row r="33" spans="2:15" x14ac:dyDescent="0.35">
      <c r="B33" s="15" t="s">
        <v>441</v>
      </c>
      <c r="C33" s="87"/>
      <c r="D33" s="87"/>
      <c r="E33" s="60"/>
      <c r="F33" s="60"/>
      <c r="G33" s="60"/>
      <c r="H33" s="87"/>
      <c r="I33" s="52"/>
      <c r="J33" s="52"/>
      <c r="K33" s="52"/>
      <c r="L33" s="52"/>
      <c r="M33" s="52"/>
      <c r="N33" s="52"/>
      <c r="O33" s="52"/>
    </row>
    <row r="34" spans="2:15" x14ac:dyDescent="0.35">
      <c r="B34" s="12" t="s">
        <v>177</v>
      </c>
      <c r="C34" s="35">
        <v>-0.9</v>
      </c>
      <c r="D34" s="35">
        <v>-1.6</v>
      </c>
      <c r="E34" s="35">
        <v>-0.9</v>
      </c>
      <c r="F34" s="35">
        <v>-0.9</v>
      </c>
      <c r="G34" s="35">
        <v>-0.9</v>
      </c>
      <c r="H34" s="35">
        <v>-1.2</v>
      </c>
      <c r="I34" s="17">
        <v>-0.8</v>
      </c>
      <c r="J34" s="52" t="s">
        <v>49</v>
      </c>
      <c r="K34" s="52" t="s">
        <v>73</v>
      </c>
      <c r="L34" s="52" t="s">
        <v>353</v>
      </c>
      <c r="M34" s="52" t="s">
        <v>383</v>
      </c>
      <c r="N34" s="52" t="s">
        <v>73</v>
      </c>
      <c r="O34" s="52" t="s">
        <v>52</v>
      </c>
    </row>
    <row r="35" spans="2:15" x14ac:dyDescent="0.35">
      <c r="B35" s="12" t="s">
        <v>183</v>
      </c>
      <c r="C35" s="35">
        <v>-0.3</v>
      </c>
      <c r="D35" s="35">
        <v>-0.3</v>
      </c>
      <c r="E35" s="35">
        <v>-0.3</v>
      </c>
      <c r="F35" s="35">
        <v>-0.3</v>
      </c>
      <c r="G35" s="35">
        <v>-0.4</v>
      </c>
      <c r="H35" s="35">
        <v>-0.4</v>
      </c>
      <c r="I35" s="17">
        <v>-0.3</v>
      </c>
      <c r="J35" s="52" t="s">
        <v>205</v>
      </c>
      <c r="K35" s="52" t="s">
        <v>205</v>
      </c>
      <c r="L35" s="52" t="s">
        <v>205</v>
      </c>
      <c r="M35" s="52" t="s">
        <v>205</v>
      </c>
      <c r="N35" s="52" t="s">
        <v>72</v>
      </c>
      <c r="O35" s="52" t="s">
        <v>332</v>
      </c>
    </row>
    <row r="36" spans="2:15" x14ac:dyDescent="0.35">
      <c r="B36" s="12" t="s">
        <v>182</v>
      </c>
      <c r="C36" s="35">
        <v>-3.6</v>
      </c>
      <c r="D36" s="35">
        <v>-2.2999999999999998</v>
      </c>
      <c r="E36" s="35">
        <v>-2.9</v>
      </c>
      <c r="F36" s="35">
        <v>-2.4</v>
      </c>
      <c r="G36" s="35">
        <v>-2.8</v>
      </c>
      <c r="H36" s="35">
        <v>-2.9</v>
      </c>
      <c r="I36" s="17">
        <v>-2.6</v>
      </c>
      <c r="J36" s="52" t="s">
        <v>204</v>
      </c>
      <c r="K36" s="52" t="s">
        <v>42</v>
      </c>
      <c r="L36" s="52" t="s">
        <v>383</v>
      </c>
      <c r="M36" s="52" t="s">
        <v>350</v>
      </c>
      <c r="N36" s="52" t="s">
        <v>76</v>
      </c>
      <c r="O36" s="52" t="s">
        <v>263</v>
      </c>
    </row>
    <row r="37" spans="2:15" x14ac:dyDescent="0.35">
      <c r="B37" s="12" t="s">
        <v>184</v>
      </c>
      <c r="C37" s="61" t="s">
        <v>430</v>
      </c>
      <c r="D37" s="61">
        <v>-37</v>
      </c>
      <c r="E37" s="35">
        <v>-28.7</v>
      </c>
      <c r="F37" s="35">
        <v>-37.5</v>
      </c>
      <c r="G37" s="60" t="s">
        <v>430</v>
      </c>
      <c r="H37" s="61" t="s">
        <v>430</v>
      </c>
      <c r="I37" s="52" t="s">
        <v>430</v>
      </c>
      <c r="J37" s="52" t="s">
        <v>48</v>
      </c>
      <c r="K37" s="52" t="s">
        <v>48</v>
      </c>
      <c r="L37" s="52" t="s">
        <v>48</v>
      </c>
      <c r="M37" s="52" t="s">
        <v>48</v>
      </c>
      <c r="N37" s="52" t="s">
        <v>222</v>
      </c>
      <c r="O37" s="52" t="s">
        <v>48</v>
      </c>
    </row>
    <row r="38" spans="2:15" x14ac:dyDescent="0.35">
      <c r="B38" s="12" t="s">
        <v>455</v>
      </c>
      <c r="C38" s="35">
        <v>-15.4</v>
      </c>
      <c r="D38" s="35">
        <v>-21.6</v>
      </c>
      <c r="E38" s="60" t="s">
        <v>430</v>
      </c>
      <c r="F38" s="35">
        <v>-3.8</v>
      </c>
      <c r="G38" s="35">
        <v>-12.4</v>
      </c>
      <c r="H38" s="35" t="s">
        <v>430</v>
      </c>
      <c r="I38" s="52" t="s">
        <v>430</v>
      </c>
      <c r="J38" s="52" t="s">
        <v>430</v>
      </c>
      <c r="K38" s="52" t="s">
        <v>430</v>
      </c>
      <c r="L38" s="52" t="s">
        <v>430</v>
      </c>
      <c r="M38" s="52" t="s">
        <v>430</v>
      </c>
      <c r="N38" s="52" t="s">
        <v>430</v>
      </c>
      <c r="O38" s="52" t="s">
        <v>430</v>
      </c>
    </row>
    <row r="39" spans="2:15" x14ac:dyDescent="0.35">
      <c r="B39" s="12" t="s">
        <v>185</v>
      </c>
      <c r="C39" s="35" t="s">
        <v>430</v>
      </c>
      <c r="D39" s="35">
        <v>113.7</v>
      </c>
      <c r="E39" s="60" t="s">
        <v>430</v>
      </c>
      <c r="F39" s="35">
        <v>20</v>
      </c>
      <c r="G39" s="60" t="s">
        <v>430</v>
      </c>
      <c r="H39" s="35" t="s">
        <v>430</v>
      </c>
      <c r="I39" s="52" t="s">
        <v>430</v>
      </c>
      <c r="J39" s="52" t="s">
        <v>48</v>
      </c>
      <c r="K39" s="52" t="s">
        <v>48</v>
      </c>
      <c r="L39" s="52" t="s">
        <v>292</v>
      </c>
      <c r="M39" s="52" t="s">
        <v>425</v>
      </c>
      <c r="N39" s="52" t="s">
        <v>223</v>
      </c>
      <c r="O39" s="52" t="s">
        <v>48</v>
      </c>
    </row>
    <row r="40" spans="2:15" x14ac:dyDescent="0.35">
      <c r="B40" s="12" t="s">
        <v>186</v>
      </c>
      <c r="C40" s="35" t="s">
        <v>430</v>
      </c>
      <c r="D40" s="35">
        <v>-113.7</v>
      </c>
      <c r="E40" s="60" t="s">
        <v>430</v>
      </c>
      <c r="F40" s="35">
        <v>-20</v>
      </c>
      <c r="G40" s="60" t="s">
        <v>430</v>
      </c>
      <c r="H40" s="61">
        <v>-17</v>
      </c>
      <c r="I40" s="17">
        <v>-28.6</v>
      </c>
      <c r="J40" s="52" t="s">
        <v>206</v>
      </c>
      <c r="K40" s="52" t="s">
        <v>321</v>
      </c>
      <c r="L40" s="52" t="s">
        <v>224</v>
      </c>
      <c r="M40" s="52" t="s">
        <v>426</v>
      </c>
      <c r="N40" s="52" t="s">
        <v>224</v>
      </c>
      <c r="O40" s="52" t="s">
        <v>38</v>
      </c>
    </row>
    <row r="41" spans="2:15" s="15" customFormat="1" x14ac:dyDescent="0.35">
      <c r="B41" s="20" t="s">
        <v>187</v>
      </c>
      <c r="C41" s="58">
        <v>-20.2</v>
      </c>
      <c r="D41" s="58">
        <f t="shared" ref="D41:I41" si="4">+SUM(D34:D40)</f>
        <v>-62.800000000000004</v>
      </c>
      <c r="E41" s="58">
        <f t="shared" si="4"/>
        <v>-32.799999999999997</v>
      </c>
      <c r="F41" s="58">
        <f t="shared" si="4"/>
        <v>-44.9</v>
      </c>
      <c r="G41" s="58">
        <f t="shared" si="4"/>
        <v>-16.5</v>
      </c>
      <c r="H41" s="58">
        <f t="shared" si="4"/>
        <v>-21.5</v>
      </c>
      <c r="I41" s="51">
        <f t="shared" si="4"/>
        <v>-32.300000000000004</v>
      </c>
      <c r="J41" s="98" t="s">
        <v>207</v>
      </c>
      <c r="K41" s="98" t="s">
        <v>322</v>
      </c>
      <c r="L41" s="98" t="s">
        <v>353</v>
      </c>
      <c r="M41" s="98" t="s">
        <v>427</v>
      </c>
      <c r="N41" s="98" t="s">
        <v>225</v>
      </c>
      <c r="O41" s="98" t="s">
        <v>333</v>
      </c>
    </row>
    <row r="42" spans="2:15" x14ac:dyDescent="0.35">
      <c r="C42" s="35"/>
      <c r="D42" s="35"/>
      <c r="E42" s="60"/>
      <c r="F42" s="60"/>
      <c r="G42" s="60"/>
      <c r="H42" s="35"/>
      <c r="I42" s="52"/>
      <c r="J42" s="52"/>
      <c r="K42" s="52"/>
      <c r="L42" s="52"/>
      <c r="M42" s="52"/>
      <c r="N42" s="52"/>
      <c r="O42" s="52"/>
    </row>
    <row r="43" spans="2:15" x14ac:dyDescent="0.35">
      <c r="B43" s="20" t="s">
        <v>188</v>
      </c>
      <c r="C43" s="62">
        <v>-21.800000000000004</v>
      </c>
      <c r="D43" s="62">
        <f t="shared" ref="D43:I43" si="5">+D41+D31+D23</f>
        <v>-132.4</v>
      </c>
      <c r="E43" s="62">
        <f t="shared" si="5"/>
        <v>23.400000000000013</v>
      </c>
      <c r="F43" s="62">
        <f t="shared" si="5"/>
        <v>16.799999999999983</v>
      </c>
      <c r="G43" s="62">
        <f t="shared" si="5"/>
        <v>75.699999999999989</v>
      </c>
      <c r="H43" s="62">
        <f t="shared" si="5"/>
        <v>95.300000000000011</v>
      </c>
      <c r="I43" s="53">
        <f t="shared" si="5"/>
        <v>35.29999999999999</v>
      </c>
      <c r="J43" s="98" t="s">
        <v>208</v>
      </c>
      <c r="K43" s="98" t="s">
        <v>323</v>
      </c>
      <c r="L43" s="98" t="s">
        <v>384</v>
      </c>
      <c r="M43" s="98" t="s">
        <v>428</v>
      </c>
      <c r="N43" s="98" t="s">
        <v>226</v>
      </c>
      <c r="O43" s="98" t="s">
        <v>334</v>
      </c>
    </row>
    <row r="44" spans="2:15" x14ac:dyDescent="0.35">
      <c r="C44" s="35"/>
      <c r="D44" s="35"/>
      <c r="E44" s="60"/>
      <c r="F44" s="60"/>
      <c r="G44" s="60"/>
      <c r="H44" s="35"/>
      <c r="I44" s="52"/>
      <c r="J44" s="52"/>
      <c r="K44" s="52"/>
      <c r="L44" s="52"/>
      <c r="M44" s="52"/>
      <c r="N44" s="52"/>
      <c r="O44" s="52"/>
    </row>
    <row r="45" spans="2:15" x14ac:dyDescent="0.35">
      <c r="B45" s="20" t="s">
        <v>500</v>
      </c>
      <c r="C45" s="62">
        <v>270.60000000000002</v>
      </c>
      <c r="D45" s="62">
        <f t="shared" ref="D45:N45" si="6">+E47</f>
        <v>409.00000000000006</v>
      </c>
      <c r="E45" s="62">
        <f t="shared" si="6"/>
        <v>384.40000000000003</v>
      </c>
      <c r="F45" s="62">
        <f t="shared" si="6"/>
        <v>364.3</v>
      </c>
      <c r="G45" s="62">
        <f t="shared" si="6"/>
        <v>300.5</v>
      </c>
      <c r="H45" s="62">
        <f t="shared" si="6"/>
        <v>207.8</v>
      </c>
      <c r="I45" s="53" t="str">
        <f t="shared" si="6"/>
        <v>172.8 </v>
      </c>
      <c r="J45" s="53" t="str">
        <f t="shared" si="6"/>
        <v>117.1 </v>
      </c>
      <c r="K45" s="53" t="str">
        <f t="shared" si="6"/>
        <v>137.8 </v>
      </c>
      <c r="L45" s="53" t="str">
        <f t="shared" si="6"/>
        <v>111.6 </v>
      </c>
      <c r="M45" s="53" t="str">
        <f t="shared" si="6"/>
        <v>121.2 </v>
      </c>
      <c r="N45" s="53" t="str">
        <f t="shared" si="6"/>
        <v>124.0 </v>
      </c>
      <c r="O45" s="53">
        <v>174.3</v>
      </c>
    </row>
    <row r="46" spans="2:15" x14ac:dyDescent="0.35">
      <c r="B46" s="12" t="s">
        <v>189</v>
      </c>
      <c r="C46" s="61">
        <v>2</v>
      </c>
      <c r="D46" s="61">
        <v>-6</v>
      </c>
      <c r="E46" s="35">
        <v>1.2</v>
      </c>
      <c r="F46" s="35">
        <v>3.3</v>
      </c>
      <c r="G46" s="35">
        <v>-11.9</v>
      </c>
      <c r="H46" s="61">
        <v>-2.6</v>
      </c>
      <c r="I46" s="17">
        <v>-0.3</v>
      </c>
      <c r="J46" s="52" t="s">
        <v>158</v>
      </c>
      <c r="K46" s="52" t="s">
        <v>272</v>
      </c>
      <c r="L46" s="52" t="s">
        <v>244</v>
      </c>
      <c r="M46" s="52" t="s">
        <v>429</v>
      </c>
      <c r="N46" s="52" t="s">
        <v>228</v>
      </c>
      <c r="O46" s="52" t="s">
        <v>335</v>
      </c>
    </row>
    <row r="47" spans="2:15" x14ac:dyDescent="0.35">
      <c r="B47" s="20" t="s">
        <v>501</v>
      </c>
      <c r="C47" s="62">
        <v>250.8</v>
      </c>
      <c r="D47" s="62">
        <f>+D45+D43+D46</f>
        <v>270.60000000000002</v>
      </c>
      <c r="E47" s="62">
        <f>+E45+E43+E46</f>
        <v>409.00000000000006</v>
      </c>
      <c r="F47" s="62">
        <f>+F45+F43+F46</f>
        <v>384.40000000000003</v>
      </c>
      <c r="G47" s="62">
        <f>+G45+G43+G46</f>
        <v>364.3</v>
      </c>
      <c r="H47" s="62">
        <f>+H45+H43+H46</f>
        <v>300.5</v>
      </c>
      <c r="I47" s="51">
        <v>207.8</v>
      </c>
      <c r="J47" s="98" t="s">
        <v>125</v>
      </c>
      <c r="K47" s="98" t="s">
        <v>209</v>
      </c>
      <c r="L47" s="98" t="s">
        <v>324</v>
      </c>
      <c r="M47" s="98" t="s">
        <v>406</v>
      </c>
      <c r="N47" s="98" t="s">
        <v>151</v>
      </c>
      <c r="O47" s="98" t="s">
        <v>227</v>
      </c>
    </row>
    <row r="48" spans="2:15" x14ac:dyDescent="0.35">
      <c r="C48" s="35"/>
      <c r="D48" s="35"/>
      <c r="E48" s="35"/>
      <c r="F48" s="35"/>
      <c r="G48" s="35"/>
      <c r="H48" s="35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6FD30-355A-4D3F-B736-B81FE120833C}">
  <dimension ref="A1:P50"/>
  <sheetViews>
    <sheetView zoomScale="70" zoomScaleNormal="70" workbookViewId="0">
      <pane ySplit="1" topLeftCell="A2" activePane="bottomLeft" state="frozen"/>
      <selection pane="bottomLeft"/>
    </sheetView>
  </sheetViews>
  <sheetFormatPr defaultColWidth="11.453125" defaultRowHeight="14.5" x14ac:dyDescent="0.35"/>
  <cols>
    <col min="1" max="1" width="6.90625" style="12" customWidth="1"/>
    <col min="2" max="2" width="57" style="12" bestFit="1" customWidth="1"/>
    <col min="3" max="7" width="11.7265625" style="17" customWidth="1"/>
    <col min="8" max="8" width="11.453125" style="17"/>
    <col min="9" max="16384" width="11.453125" style="12"/>
  </cols>
  <sheetData>
    <row r="1" spans="1:8" x14ac:dyDescent="0.35">
      <c r="A1" s="15"/>
      <c r="B1" s="13" t="s">
        <v>444</v>
      </c>
      <c r="C1" s="14">
        <v>2021</v>
      </c>
      <c r="D1" s="14">
        <v>2020</v>
      </c>
      <c r="E1" s="14">
        <v>2019</v>
      </c>
      <c r="F1" s="14">
        <v>2018</v>
      </c>
      <c r="G1" s="14">
        <v>2017</v>
      </c>
      <c r="H1" s="16"/>
    </row>
    <row r="2" spans="1:8" x14ac:dyDescent="0.35">
      <c r="A2" s="15"/>
      <c r="B2" s="15" t="s">
        <v>9</v>
      </c>
      <c r="C2" s="16"/>
    </row>
    <row r="3" spans="1:8" x14ac:dyDescent="0.35">
      <c r="A3" s="15"/>
      <c r="B3" s="20" t="s">
        <v>439</v>
      </c>
      <c r="C3" s="58"/>
      <c r="D3" s="99"/>
      <c r="E3" s="99"/>
      <c r="F3" s="70"/>
      <c r="G3" s="70"/>
    </row>
    <row r="4" spans="1:8" s="15" customFormat="1" x14ac:dyDescent="0.35">
      <c r="B4" s="15" t="s">
        <v>25</v>
      </c>
      <c r="C4" s="87">
        <v>342.2</v>
      </c>
      <c r="D4" s="87">
        <v>205.8</v>
      </c>
      <c r="E4" s="87">
        <v>70.900000000000006</v>
      </c>
      <c r="F4" s="55">
        <v>156</v>
      </c>
      <c r="G4" s="16">
        <v>137.69999999999999</v>
      </c>
      <c r="H4" s="16"/>
    </row>
    <row r="5" spans="1:8" x14ac:dyDescent="0.35">
      <c r="B5" s="12" t="s">
        <v>165</v>
      </c>
      <c r="C5" s="35"/>
      <c r="D5" s="60"/>
      <c r="E5" s="60"/>
      <c r="F5" s="52"/>
      <c r="G5" s="52"/>
    </row>
    <row r="6" spans="1:8" x14ac:dyDescent="0.35">
      <c r="B6" s="12" t="s">
        <v>17</v>
      </c>
      <c r="C6" s="35">
        <v>14.8</v>
      </c>
      <c r="D6" s="35">
        <v>15.1</v>
      </c>
      <c r="E6" s="35">
        <v>14.9</v>
      </c>
      <c r="F6" s="52">
        <v>13</v>
      </c>
      <c r="G6" s="17">
        <v>7.2</v>
      </c>
    </row>
    <row r="7" spans="1:8" x14ac:dyDescent="0.35">
      <c r="B7" s="12" t="s">
        <v>18</v>
      </c>
      <c r="C7" s="35">
        <v>11.1</v>
      </c>
      <c r="D7" s="35">
        <v>11.3</v>
      </c>
      <c r="E7" s="35">
        <v>10.1</v>
      </c>
      <c r="F7" s="52" t="s">
        <v>430</v>
      </c>
      <c r="G7" s="17">
        <v>31.1</v>
      </c>
    </row>
    <row r="8" spans="1:8" x14ac:dyDescent="0.35">
      <c r="B8" s="12" t="s">
        <v>166</v>
      </c>
      <c r="C8" s="61">
        <v>23</v>
      </c>
      <c r="D8" s="61">
        <v>34.200000000000003</v>
      </c>
      <c r="E8" s="35">
        <v>32.200000000000003</v>
      </c>
      <c r="F8" s="17">
        <v>33.799999999999997</v>
      </c>
      <c r="G8" s="17">
        <v>4.3</v>
      </c>
    </row>
    <row r="9" spans="1:8" x14ac:dyDescent="0.35">
      <c r="B9" s="12" t="s">
        <v>479</v>
      </c>
      <c r="C9" s="35" t="s">
        <v>430</v>
      </c>
      <c r="D9" s="61">
        <v>7.8</v>
      </c>
      <c r="E9" s="60"/>
      <c r="F9" s="52"/>
      <c r="G9" s="52"/>
    </row>
    <row r="10" spans="1:8" x14ac:dyDescent="0.35">
      <c r="B10" s="12" t="s">
        <v>167</v>
      </c>
      <c r="C10" s="35">
        <v>0.2</v>
      </c>
      <c r="D10" s="35">
        <v>0.2</v>
      </c>
      <c r="E10" s="60">
        <v>0</v>
      </c>
      <c r="F10" s="17">
        <v>0.3</v>
      </c>
      <c r="G10" s="17">
        <v>0.2</v>
      </c>
    </row>
    <row r="11" spans="1:8" x14ac:dyDescent="0.35">
      <c r="B11" s="12" t="s">
        <v>480</v>
      </c>
      <c r="C11" s="35">
        <v>-70.3</v>
      </c>
      <c r="D11" s="60"/>
      <c r="E11" s="60"/>
      <c r="F11" s="52"/>
      <c r="G11" s="52"/>
    </row>
    <row r="12" spans="1:8" x14ac:dyDescent="0.35">
      <c r="B12" s="12" t="s">
        <v>168</v>
      </c>
      <c r="C12" s="35" t="s">
        <v>430</v>
      </c>
      <c r="D12" s="60" t="s">
        <v>430</v>
      </c>
      <c r="E12" s="35">
        <v>0.1</v>
      </c>
      <c r="F12" s="17">
        <v>0.5</v>
      </c>
      <c r="G12" s="17">
        <v>0.1</v>
      </c>
    </row>
    <row r="13" spans="1:8" x14ac:dyDescent="0.35">
      <c r="B13" s="12" t="s">
        <v>458</v>
      </c>
      <c r="C13" s="35">
        <v>0.6</v>
      </c>
      <c r="D13" s="60" t="s">
        <v>430</v>
      </c>
      <c r="E13" s="35">
        <v>-0.4</v>
      </c>
      <c r="F13" s="17">
        <v>0.3</v>
      </c>
      <c r="G13" s="52" t="s">
        <v>430</v>
      </c>
    </row>
    <row r="14" spans="1:8" x14ac:dyDescent="0.35">
      <c r="B14" s="12" t="s">
        <v>169</v>
      </c>
      <c r="C14" s="61">
        <v>3</v>
      </c>
      <c r="D14" s="35">
        <v>1.9</v>
      </c>
      <c r="E14" s="35">
        <v>2.4</v>
      </c>
      <c r="F14" s="17">
        <v>2.2000000000000002</v>
      </c>
      <c r="G14" s="17">
        <v>1.6</v>
      </c>
    </row>
    <row r="15" spans="1:8" x14ac:dyDescent="0.35">
      <c r="B15" s="12" t="s">
        <v>170</v>
      </c>
      <c r="C15" s="35">
        <v>1.3</v>
      </c>
      <c r="D15" s="35">
        <v>1.8</v>
      </c>
      <c r="E15" s="60">
        <v>2</v>
      </c>
      <c r="F15" s="17">
        <v>2.2000000000000002</v>
      </c>
      <c r="G15" s="17">
        <v>1.9</v>
      </c>
    </row>
    <row r="16" spans="1:8" s="15" customFormat="1" x14ac:dyDescent="0.35">
      <c r="B16" s="20" t="s">
        <v>171</v>
      </c>
      <c r="C16" s="58">
        <f>+SUM(C6:C15)+C4</f>
        <v>325.89999999999998</v>
      </c>
      <c r="D16" s="58">
        <f>+SUM(D6:D15)+D4</f>
        <v>278.10000000000002</v>
      </c>
      <c r="E16" s="58">
        <v>132.19999999999999</v>
      </c>
      <c r="F16" s="51">
        <v>208.3</v>
      </c>
      <c r="G16" s="51">
        <v>184.1</v>
      </c>
      <c r="H16" s="16"/>
    </row>
    <row r="17" spans="1:16" x14ac:dyDescent="0.35">
      <c r="C17" s="35"/>
      <c r="D17" s="60"/>
      <c r="E17" s="60"/>
      <c r="F17" s="52"/>
      <c r="G17" s="52"/>
    </row>
    <row r="18" spans="1:16" x14ac:dyDescent="0.35">
      <c r="B18" s="12" t="s">
        <v>499</v>
      </c>
      <c r="C18" s="35">
        <v>2.4</v>
      </c>
      <c r="D18" s="35">
        <v>-1.3</v>
      </c>
      <c r="E18" s="35">
        <v>-6.9</v>
      </c>
      <c r="F18" s="17">
        <v>-8.3000000000000007</v>
      </c>
      <c r="G18" s="17">
        <v>-4.2</v>
      </c>
    </row>
    <row r="19" spans="1:16" x14ac:dyDescent="0.35">
      <c r="B19" s="12" t="s">
        <v>172</v>
      </c>
      <c r="C19" s="35">
        <v>-12.1</v>
      </c>
      <c r="D19" s="61">
        <v>51</v>
      </c>
      <c r="E19" s="35">
        <v>21.9</v>
      </c>
      <c r="F19" s="17">
        <v>21.4</v>
      </c>
      <c r="G19" s="17">
        <v>39.1</v>
      </c>
    </row>
    <row r="20" spans="1:16" s="15" customFormat="1" x14ac:dyDescent="0.35">
      <c r="B20" s="20" t="s">
        <v>173</v>
      </c>
      <c r="C20" s="58">
        <f>+SUM(C18:C19)+C16</f>
        <v>316.2</v>
      </c>
      <c r="D20" s="58">
        <f>+SUM(D18:D19)+D16</f>
        <v>327.8</v>
      </c>
      <c r="E20" s="58">
        <v>147.19999999999999</v>
      </c>
      <c r="F20" s="51">
        <v>221.4</v>
      </c>
      <c r="G20" s="98">
        <v>219</v>
      </c>
      <c r="H20" s="16"/>
    </row>
    <row r="21" spans="1:16" x14ac:dyDescent="0.35">
      <c r="A21" s="15"/>
      <c r="B21" s="15"/>
      <c r="C21" s="87"/>
      <c r="D21" s="60"/>
      <c r="E21" s="60"/>
      <c r="F21" s="52"/>
      <c r="G21" s="52"/>
    </row>
    <row r="22" spans="1:16" x14ac:dyDescent="0.35">
      <c r="B22" s="12" t="s">
        <v>174</v>
      </c>
      <c r="C22" s="35">
        <v>-33.9</v>
      </c>
      <c r="D22" s="35">
        <v>-11.7</v>
      </c>
      <c r="E22" s="35">
        <v>-26.9</v>
      </c>
      <c r="F22" s="52">
        <v>-15</v>
      </c>
      <c r="G22" s="17">
        <v>-15.9</v>
      </c>
    </row>
    <row r="23" spans="1:16" s="15" customFormat="1" x14ac:dyDescent="0.35">
      <c r="B23" s="20" t="s">
        <v>175</v>
      </c>
      <c r="C23" s="58">
        <f>+C20+C22</f>
        <v>282.3</v>
      </c>
      <c r="D23" s="58">
        <f>+D20+D22</f>
        <v>316.10000000000002</v>
      </c>
      <c r="E23" s="58">
        <v>120.3</v>
      </c>
      <c r="F23" s="51">
        <v>206.4</v>
      </c>
      <c r="G23" s="51">
        <v>203.1</v>
      </c>
      <c r="H23" s="16"/>
    </row>
    <row r="24" spans="1:16" x14ac:dyDescent="0.35">
      <c r="C24" s="35"/>
      <c r="D24" s="60"/>
      <c r="E24" s="60"/>
      <c r="F24" s="52"/>
      <c r="G24" s="52"/>
    </row>
    <row r="25" spans="1:16" x14ac:dyDescent="0.35">
      <c r="A25" s="15"/>
      <c r="B25" s="15" t="s">
        <v>440</v>
      </c>
      <c r="C25" s="87"/>
      <c r="D25" s="60"/>
      <c r="E25" s="60"/>
      <c r="F25" s="52"/>
      <c r="G25" s="52"/>
    </row>
    <row r="26" spans="1:16" x14ac:dyDescent="0.35">
      <c r="B26" s="12" t="s">
        <v>449</v>
      </c>
      <c r="C26" s="61">
        <v>-97</v>
      </c>
      <c r="D26" s="60" t="s">
        <v>430</v>
      </c>
      <c r="E26" s="60" t="s">
        <v>430</v>
      </c>
      <c r="F26" s="52" t="s">
        <v>430</v>
      </c>
      <c r="G26" s="17">
        <v>-155.6</v>
      </c>
    </row>
    <row r="27" spans="1:16" x14ac:dyDescent="0.35">
      <c r="B27" s="12" t="s">
        <v>176</v>
      </c>
      <c r="C27" s="35">
        <v>0.2</v>
      </c>
      <c r="D27" s="35">
        <v>0.4</v>
      </c>
      <c r="E27" s="35">
        <v>0.3</v>
      </c>
      <c r="F27" s="17">
        <v>0.2</v>
      </c>
      <c r="G27" s="17">
        <v>0.2</v>
      </c>
    </row>
    <row r="28" spans="1:16" x14ac:dyDescent="0.35">
      <c r="B28" s="12" t="s">
        <v>178</v>
      </c>
      <c r="C28" s="35">
        <v>-10.6</v>
      </c>
      <c r="D28" s="61">
        <v>-5.2</v>
      </c>
      <c r="E28" s="35">
        <f>-15.6-5.2</f>
        <v>-20.8</v>
      </c>
      <c r="F28" s="52">
        <v>-26</v>
      </c>
      <c r="G28" s="17">
        <v>-18.3</v>
      </c>
    </row>
    <row r="29" spans="1:16" x14ac:dyDescent="0.35">
      <c r="B29" s="12" t="s">
        <v>179</v>
      </c>
      <c r="C29" s="35" t="s">
        <v>430</v>
      </c>
      <c r="D29" s="60" t="s">
        <v>430</v>
      </c>
      <c r="E29" s="35">
        <v>0.1</v>
      </c>
      <c r="F29" s="52" t="s">
        <v>430</v>
      </c>
      <c r="G29" s="55" t="s">
        <v>430</v>
      </c>
      <c r="K29" s="17"/>
      <c r="L29" s="52"/>
      <c r="M29" s="52"/>
      <c r="N29" s="52"/>
      <c r="O29" s="52"/>
      <c r="P29" s="52" t="s">
        <v>430</v>
      </c>
    </row>
    <row r="30" spans="1:16" s="15" customFormat="1" x14ac:dyDescent="0.35">
      <c r="A30" s="12"/>
      <c r="B30" s="12" t="s">
        <v>180</v>
      </c>
      <c r="C30" s="35">
        <v>-34.4</v>
      </c>
      <c r="D30" s="35">
        <v>-20.7</v>
      </c>
      <c r="E30" s="35">
        <v>-41.4</v>
      </c>
      <c r="F30" s="17">
        <v>-23.5</v>
      </c>
      <c r="G30" s="17">
        <v>-20.399999999999999</v>
      </c>
      <c r="H30" s="16"/>
    </row>
    <row r="31" spans="1:16" x14ac:dyDescent="0.35">
      <c r="B31" s="20" t="s">
        <v>181</v>
      </c>
      <c r="C31" s="62">
        <f>+SUM(C26:C30)</f>
        <v>-141.79999999999998</v>
      </c>
      <c r="D31" s="62">
        <f>+SUM(D26:D30)</f>
        <v>-25.5</v>
      </c>
      <c r="E31" s="58">
        <v>-64.400000000000006</v>
      </c>
      <c r="F31" s="51">
        <v>-54.8</v>
      </c>
      <c r="G31" s="70">
        <v>-204.5</v>
      </c>
      <c r="K31" s="17"/>
      <c r="L31" s="52"/>
      <c r="M31" s="52"/>
      <c r="N31" s="52"/>
      <c r="O31" s="52"/>
    </row>
    <row r="32" spans="1:16" x14ac:dyDescent="0.35">
      <c r="C32" s="35"/>
      <c r="D32" s="60"/>
      <c r="E32" s="60"/>
      <c r="F32" s="52"/>
      <c r="G32" s="52"/>
    </row>
    <row r="33" spans="1:8" x14ac:dyDescent="0.35">
      <c r="A33" s="15"/>
      <c r="B33" s="15" t="s">
        <v>441</v>
      </c>
      <c r="C33" s="87"/>
      <c r="D33" s="60"/>
      <c r="E33" s="60"/>
      <c r="F33" s="52"/>
      <c r="G33" s="52"/>
    </row>
    <row r="34" spans="1:8" x14ac:dyDescent="0.35">
      <c r="B34" s="12" t="s">
        <v>177</v>
      </c>
      <c r="C34" s="35">
        <v>-4.3</v>
      </c>
      <c r="D34" s="61">
        <v>-4.9000000000000004</v>
      </c>
      <c r="E34" s="35">
        <v>-6.6</v>
      </c>
      <c r="F34" s="17">
        <v>-3.7</v>
      </c>
      <c r="G34" s="17">
        <v>-3.8</v>
      </c>
    </row>
    <row r="35" spans="1:8" x14ac:dyDescent="0.35">
      <c r="B35" s="12" t="s">
        <v>183</v>
      </c>
      <c r="C35" s="35">
        <v>-1.3</v>
      </c>
      <c r="D35" s="35">
        <v>-1.3</v>
      </c>
      <c r="E35" s="35">
        <v>-1.2</v>
      </c>
      <c r="F35" s="52" t="s">
        <v>430</v>
      </c>
      <c r="G35" s="52" t="s">
        <v>430</v>
      </c>
    </row>
    <row r="36" spans="1:8" x14ac:dyDescent="0.35">
      <c r="B36" s="12" t="s">
        <v>182</v>
      </c>
      <c r="C36" s="35">
        <v>-10.4</v>
      </c>
      <c r="D36" s="35">
        <v>-11.3</v>
      </c>
      <c r="E36" s="35">
        <v>-8.6</v>
      </c>
      <c r="F36" s="52" t="s">
        <v>430</v>
      </c>
      <c r="G36" s="52" t="s">
        <v>430</v>
      </c>
    </row>
    <row r="37" spans="1:8" s="15" customFormat="1" x14ac:dyDescent="0.35">
      <c r="A37" s="12"/>
      <c r="B37" s="12" t="s">
        <v>184</v>
      </c>
      <c r="C37" s="35">
        <v>-74.5</v>
      </c>
      <c r="D37" s="60" t="s">
        <v>430</v>
      </c>
      <c r="E37" s="60" t="s">
        <v>430</v>
      </c>
      <c r="F37" s="17">
        <v>-14.6</v>
      </c>
      <c r="G37" s="17">
        <v>-70.599999999999994</v>
      </c>
      <c r="H37" s="16"/>
    </row>
    <row r="38" spans="1:8" x14ac:dyDescent="0.35">
      <c r="B38" s="12" t="s">
        <v>455</v>
      </c>
      <c r="C38" s="35">
        <v>-66.5</v>
      </c>
      <c r="D38" s="60" t="s">
        <v>430</v>
      </c>
      <c r="E38" s="60" t="s">
        <v>430</v>
      </c>
      <c r="F38" s="52" t="s">
        <v>430</v>
      </c>
      <c r="G38" s="52" t="s">
        <v>430</v>
      </c>
    </row>
    <row r="39" spans="1:8" x14ac:dyDescent="0.35">
      <c r="B39" s="12" t="s">
        <v>185</v>
      </c>
      <c r="C39" s="35">
        <v>133.69999999999999</v>
      </c>
      <c r="D39" s="60" t="s">
        <v>430</v>
      </c>
      <c r="E39" s="60">
        <v>130</v>
      </c>
      <c r="F39" s="52">
        <v>112</v>
      </c>
      <c r="G39" s="17">
        <v>233.7</v>
      </c>
    </row>
    <row r="40" spans="1:8" s="15" customFormat="1" x14ac:dyDescent="0.35">
      <c r="A40" s="12"/>
      <c r="B40" s="12" t="s">
        <v>186</v>
      </c>
      <c r="C40" s="35">
        <v>-133.69999999999999</v>
      </c>
      <c r="D40" s="35">
        <v>-115.1</v>
      </c>
      <c r="E40" s="35">
        <v>-92.8</v>
      </c>
      <c r="F40" s="17">
        <v>-115.5</v>
      </c>
      <c r="G40" s="17">
        <v>-95.3</v>
      </c>
      <c r="H40" s="16"/>
    </row>
    <row r="41" spans="1:8" x14ac:dyDescent="0.35">
      <c r="A41" s="15"/>
      <c r="B41" s="20" t="s">
        <v>187</v>
      </c>
      <c r="C41" s="62">
        <f>+SUM(C34:C40)</f>
        <v>-157</v>
      </c>
      <c r="D41" s="62">
        <f>+SUM(D34:D40)</f>
        <v>-132.6</v>
      </c>
      <c r="E41" s="58">
        <v>-83.9</v>
      </c>
      <c r="F41" s="51">
        <v>-143.69999999999999</v>
      </c>
      <c r="G41" s="51">
        <v>67.8</v>
      </c>
    </row>
    <row r="42" spans="1:8" s="15" customFormat="1" x14ac:dyDescent="0.35">
      <c r="A42" s="12"/>
      <c r="B42" s="12"/>
      <c r="C42" s="35"/>
      <c r="D42" s="60"/>
      <c r="E42" s="60"/>
      <c r="F42" s="52"/>
      <c r="G42" s="52"/>
      <c r="H42" s="16"/>
    </row>
    <row r="43" spans="1:8" x14ac:dyDescent="0.35">
      <c r="A43" s="15"/>
      <c r="B43" s="20" t="s">
        <v>188</v>
      </c>
      <c r="C43" s="62">
        <f>+C41+C31+C23</f>
        <v>-16.499999999999943</v>
      </c>
      <c r="D43" s="62">
        <f>+D41+D31+D23</f>
        <v>158.00000000000003</v>
      </c>
      <c r="E43" s="100">
        <v>-28</v>
      </c>
      <c r="F43" s="51">
        <v>7.9</v>
      </c>
      <c r="G43" s="51">
        <v>66.400000000000006</v>
      </c>
    </row>
    <row r="44" spans="1:8" s="15" customFormat="1" x14ac:dyDescent="0.35">
      <c r="A44" s="12"/>
      <c r="B44" s="12"/>
      <c r="C44" s="35"/>
      <c r="D44" s="60"/>
      <c r="E44" s="60"/>
      <c r="F44" s="52"/>
      <c r="G44" s="52"/>
      <c r="H44" s="16"/>
    </row>
    <row r="45" spans="1:8" x14ac:dyDescent="0.35">
      <c r="A45" s="15"/>
      <c r="B45" s="20" t="s">
        <v>500</v>
      </c>
      <c r="C45" s="62">
        <f>+D47</f>
        <v>300.50000000000006</v>
      </c>
      <c r="D45" s="58">
        <v>137.80000000000001</v>
      </c>
      <c r="E45" s="58">
        <v>174.3</v>
      </c>
      <c r="F45" s="51">
        <v>165.6</v>
      </c>
      <c r="G45" s="51">
        <v>89.4</v>
      </c>
    </row>
    <row r="46" spans="1:8" x14ac:dyDescent="0.35">
      <c r="B46" s="12" t="s">
        <v>189</v>
      </c>
      <c r="C46" s="35">
        <v>-13.4</v>
      </c>
      <c r="D46" s="35">
        <v>4.7</v>
      </c>
      <c r="E46" s="35">
        <v>-8.5</v>
      </c>
      <c r="F46" s="17">
        <v>0.8</v>
      </c>
      <c r="G46" s="17">
        <v>3.3</v>
      </c>
      <c r="H46" s="16"/>
    </row>
    <row r="47" spans="1:8" x14ac:dyDescent="0.35">
      <c r="A47" s="15"/>
      <c r="B47" s="20" t="s">
        <v>501</v>
      </c>
      <c r="C47" s="62">
        <f>+C45+C43+C46</f>
        <v>270.60000000000014</v>
      </c>
      <c r="D47" s="62">
        <f t="shared" ref="D47:F47" si="0">+D45+D43+D46</f>
        <v>300.50000000000006</v>
      </c>
      <c r="E47" s="62">
        <f t="shared" si="0"/>
        <v>137.80000000000001</v>
      </c>
      <c r="F47" s="53">
        <f t="shared" si="0"/>
        <v>174.3</v>
      </c>
      <c r="G47" s="51">
        <v>159.1</v>
      </c>
    </row>
    <row r="48" spans="1:8" x14ac:dyDescent="0.35">
      <c r="C48" s="35"/>
      <c r="D48" s="35"/>
      <c r="E48" s="35"/>
      <c r="H48" s="16"/>
    </row>
    <row r="49" spans="3:8" x14ac:dyDescent="0.35">
      <c r="C49" s="35"/>
      <c r="D49" s="35"/>
      <c r="E49" s="35"/>
    </row>
    <row r="50" spans="3:8" x14ac:dyDescent="0.35">
      <c r="H50" s="16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8A7AF-7FA0-4F65-86BB-E0CC89EB6EAC}">
  <dimension ref="B1:P24"/>
  <sheetViews>
    <sheetView zoomScale="70" zoomScaleNormal="70" workbookViewId="0">
      <selection activeCell="F28" sqref="F28"/>
    </sheetView>
  </sheetViews>
  <sheetFormatPr defaultColWidth="11.453125" defaultRowHeight="14.5" x14ac:dyDescent="0.35"/>
  <cols>
    <col min="1" max="1" width="6.90625" style="12" customWidth="1"/>
    <col min="2" max="2" width="50.54296875" style="12" customWidth="1"/>
    <col min="3" max="3" width="12.90625" style="12" bestFit="1" customWidth="1"/>
    <col min="4" max="4" width="12.54296875" style="17" customWidth="1"/>
    <col min="5" max="7" width="12.90625" style="17" bestFit="1" customWidth="1"/>
    <col min="8" max="8" width="12.54296875" style="17" bestFit="1" customWidth="1"/>
    <col min="9" max="9" width="12.90625" style="17" bestFit="1" customWidth="1"/>
    <col min="10" max="15" width="13.36328125" style="17" bestFit="1" customWidth="1"/>
    <col min="16" max="16" width="11.453125" style="17"/>
    <col min="17" max="16384" width="11.453125" style="12"/>
  </cols>
  <sheetData>
    <row r="1" spans="2:16" x14ac:dyDescent="0.35">
      <c r="B1" s="13" t="s">
        <v>442</v>
      </c>
      <c r="C1" s="14" t="s">
        <v>513</v>
      </c>
      <c r="D1" s="14" t="s">
        <v>468</v>
      </c>
      <c r="E1" s="14" t="s">
        <v>466</v>
      </c>
      <c r="F1" s="14" t="s">
        <v>457</v>
      </c>
      <c r="G1" s="14" t="s">
        <v>453</v>
      </c>
      <c r="H1" s="14" t="s">
        <v>451</v>
      </c>
      <c r="I1" s="14" t="s">
        <v>450</v>
      </c>
      <c r="J1" s="14" t="s">
        <v>1</v>
      </c>
      <c r="K1" s="14" t="s">
        <v>4</v>
      </c>
      <c r="L1" s="14" t="s">
        <v>5</v>
      </c>
      <c r="M1" s="14" t="s">
        <v>6</v>
      </c>
      <c r="N1" s="14" t="s">
        <v>7</v>
      </c>
      <c r="O1" s="14" t="s">
        <v>8</v>
      </c>
      <c r="P1" s="16"/>
    </row>
    <row r="2" spans="2:16" x14ac:dyDescent="0.35">
      <c r="B2" s="15" t="s">
        <v>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16"/>
    </row>
    <row r="3" spans="2:16" x14ac:dyDescent="0.35">
      <c r="B3" s="12" t="s">
        <v>481</v>
      </c>
      <c r="C3" s="114">
        <v>0.77</v>
      </c>
      <c r="D3" s="114">
        <v>0.77</v>
      </c>
      <c r="E3" s="114">
        <v>0.56000000000000005</v>
      </c>
      <c r="F3" s="114">
        <v>0.59</v>
      </c>
      <c r="G3" s="114">
        <v>0.59</v>
      </c>
      <c r="H3" s="114">
        <v>0.61</v>
      </c>
      <c r="I3" s="114">
        <v>0.61</v>
      </c>
      <c r="J3" s="114">
        <v>0.6</v>
      </c>
      <c r="K3" s="114">
        <v>0.6</v>
      </c>
      <c r="L3" s="35" t="s">
        <v>430</v>
      </c>
      <c r="M3" s="35" t="s">
        <v>430</v>
      </c>
      <c r="N3" s="35" t="s">
        <v>430</v>
      </c>
      <c r="O3" s="35" t="s">
        <v>430</v>
      </c>
    </row>
    <row r="4" spans="2:16" x14ac:dyDescent="0.35">
      <c r="B4" s="12" t="s">
        <v>482</v>
      </c>
      <c r="C4" s="114">
        <v>0.28000000000000003</v>
      </c>
      <c r="D4" s="114">
        <v>0.28999999999999998</v>
      </c>
      <c r="E4" s="114">
        <v>0.23</v>
      </c>
      <c r="F4" s="114">
        <v>0.21</v>
      </c>
      <c r="G4" s="114">
        <v>0.21</v>
      </c>
      <c r="H4" s="114">
        <v>0.21</v>
      </c>
      <c r="I4" s="114">
        <v>0.21</v>
      </c>
      <c r="J4" s="114">
        <v>0.24</v>
      </c>
      <c r="K4" s="114">
        <v>0.26</v>
      </c>
      <c r="L4" s="108">
        <v>0.28662150719729046</v>
      </c>
      <c r="M4" s="108">
        <v>0.26725663716814158</v>
      </c>
      <c r="N4" s="108">
        <v>0.28603006189213087</v>
      </c>
      <c r="O4" s="108">
        <v>0.29812834224598933</v>
      </c>
      <c r="P4" s="101"/>
    </row>
    <row r="5" spans="2:16" x14ac:dyDescent="0.35">
      <c r="B5" s="12" t="s">
        <v>483</v>
      </c>
      <c r="C5" s="114">
        <v>0.06</v>
      </c>
      <c r="D5" s="114">
        <v>0.57999999999999996</v>
      </c>
      <c r="E5" s="114">
        <v>0.54</v>
      </c>
      <c r="F5" s="114">
        <v>0.84</v>
      </c>
      <c r="G5" s="114">
        <v>0.78</v>
      </c>
      <c r="H5" s="114">
        <v>1.08</v>
      </c>
      <c r="I5" s="114">
        <v>0.81</v>
      </c>
      <c r="J5" s="114">
        <v>0.57999999999999996</v>
      </c>
      <c r="K5" s="114">
        <v>0.12</v>
      </c>
      <c r="L5" s="114">
        <v>0.21</v>
      </c>
      <c r="M5" s="114">
        <v>0.33</v>
      </c>
      <c r="N5" s="114">
        <v>0.23</v>
      </c>
      <c r="O5" s="114">
        <v>0.25</v>
      </c>
      <c r="P5" s="102"/>
    </row>
    <row r="6" spans="2:16" x14ac:dyDescent="0.35">
      <c r="B6" s="12" t="s">
        <v>484</v>
      </c>
      <c r="C6" s="108">
        <v>0.1</v>
      </c>
      <c r="D6" s="108">
        <v>0.11476091476091477</v>
      </c>
      <c r="E6" s="108">
        <v>0.28418230563002683</v>
      </c>
      <c r="F6" s="108">
        <v>0.31262029144899645</v>
      </c>
      <c r="G6" s="108">
        <v>0.30062393647192281</v>
      </c>
      <c r="H6" s="108">
        <v>0.32410200164518782</v>
      </c>
      <c r="I6" s="108">
        <v>0.27003918774492341</v>
      </c>
      <c r="J6" s="108">
        <v>0.21225010633772862</v>
      </c>
      <c r="K6" s="108">
        <v>0.17741289547456948</v>
      </c>
      <c r="L6" s="108">
        <v>0.1316680779000847</v>
      </c>
      <c r="M6" s="108">
        <v>0.15796460176991151</v>
      </c>
      <c r="N6" s="108">
        <v>0.14721485411140584</v>
      </c>
      <c r="O6" s="108">
        <v>0.12433155080213903</v>
      </c>
      <c r="P6" s="101"/>
    </row>
    <row r="7" spans="2:16" x14ac:dyDescent="0.35">
      <c r="B7" s="12" t="s">
        <v>485</v>
      </c>
      <c r="C7" s="35">
        <v>0.21</v>
      </c>
      <c r="D7" s="35">
        <v>0.22</v>
      </c>
      <c r="E7" s="35">
        <v>0.52</v>
      </c>
      <c r="F7" s="35">
        <v>0.48</v>
      </c>
      <c r="G7" s="35">
        <v>0.52</v>
      </c>
      <c r="H7" s="110">
        <v>0.38200000000000001</v>
      </c>
      <c r="I7" s="110">
        <v>1.2E-2</v>
      </c>
      <c r="J7" s="110">
        <v>0.40899999999999997</v>
      </c>
      <c r="K7" s="110">
        <v>1.026</v>
      </c>
      <c r="L7" s="110">
        <v>1.21</v>
      </c>
      <c r="M7" s="110">
        <v>0.81699999999999995</v>
      </c>
      <c r="N7" s="110">
        <v>0.80300000000000005</v>
      </c>
      <c r="O7" s="110">
        <v>0.501</v>
      </c>
      <c r="P7" s="103"/>
    </row>
    <row r="8" spans="2:16" x14ac:dyDescent="0.35">
      <c r="B8" s="12" t="s">
        <v>456</v>
      </c>
      <c r="C8" s="114">
        <v>-0.22</v>
      </c>
      <c r="D8" s="114">
        <v>0.28000000000000003</v>
      </c>
      <c r="E8" s="114">
        <v>0.61</v>
      </c>
      <c r="F8" s="114">
        <v>0.72</v>
      </c>
      <c r="G8" s="114">
        <v>0.85</v>
      </c>
      <c r="H8" s="108">
        <v>0.94</v>
      </c>
      <c r="I8" s="108">
        <v>0.8</v>
      </c>
      <c r="J8" s="108">
        <v>1.44</v>
      </c>
      <c r="K8" s="108">
        <v>0.52</v>
      </c>
      <c r="L8" s="108">
        <v>0.8</v>
      </c>
      <c r="M8" s="60" t="s">
        <v>430</v>
      </c>
      <c r="N8" s="60" t="s">
        <v>430</v>
      </c>
      <c r="O8" s="60" t="s">
        <v>430</v>
      </c>
      <c r="P8" s="52"/>
    </row>
    <row r="9" spans="2:16" x14ac:dyDescent="0.35">
      <c r="B9" s="12" t="s">
        <v>486</v>
      </c>
      <c r="C9" s="110">
        <v>-0.02</v>
      </c>
      <c r="D9" s="110">
        <v>3.345990156705321E-2</v>
      </c>
      <c r="E9" s="110">
        <v>0.22248661821209406</v>
      </c>
      <c r="F9" s="110">
        <v>0.35676076865650241</v>
      </c>
      <c r="G9" s="110">
        <v>0.4</v>
      </c>
      <c r="H9" s="110">
        <v>0.49</v>
      </c>
      <c r="I9" s="110">
        <v>0.25942287318871121</v>
      </c>
      <c r="J9" s="110">
        <v>0.32</v>
      </c>
      <c r="K9" s="110">
        <v>0.1</v>
      </c>
      <c r="L9" s="110">
        <v>0.08</v>
      </c>
      <c r="M9" s="110">
        <v>0.11</v>
      </c>
      <c r="N9" s="110">
        <v>0.05</v>
      </c>
      <c r="O9" s="110">
        <v>-2.867991562890275E-2</v>
      </c>
      <c r="P9" s="103"/>
    </row>
    <row r="10" spans="2:16" x14ac:dyDescent="0.35">
      <c r="B10" s="12" t="s">
        <v>461</v>
      </c>
      <c r="C10" s="110">
        <v>0.03</v>
      </c>
      <c r="D10" s="110">
        <v>0.33</v>
      </c>
      <c r="E10" s="110">
        <v>0.27</v>
      </c>
      <c r="F10" s="110">
        <v>0.38</v>
      </c>
      <c r="G10" s="110">
        <v>0.32</v>
      </c>
      <c r="H10" s="110">
        <v>0.37</v>
      </c>
      <c r="I10" s="110">
        <v>0.23100000000000001</v>
      </c>
      <c r="J10" s="110">
        <v>0.12</v>
      </c>
      <c r="K10" s="110">
        <v>0</v>
      </c>
      <c r="L10" s="110">
        <v>0.05</v>
      </c>
      <c r="M10" s="110">
        <v>0.08</v>
      </c>
      <c r="N10" s="110">
        <v>0.06</v>
      </c>
      <c r="O10" s="110" t="s">
        <v>336</v>
      </c>
      <c r="P10" s="103"/>
    </row>
    <row r="11" spans="2:16" x14ac:dyDescent="0.35">
      <c r="B11" s="12" t="s">
        <v>487</v>
      </c>
      <c r="C11" s="110">
        <v>0.03</v>
      </c>
      <c r="D11" s="110">
        <v>0.33</v>
      </c>
      <c r="E11" s="110">
        <v>0.27</v>
      </c>
      <c r="F11" s="110">
        <v>0.38</v>
      </c>
      <c r="G11" s="110">
        <v>0.32</v>
      </c>
      <c r="H11" s="110">
        <v>0.37</v>
      </c>
      <c r="I11" s="110">
        <v>0.22900000000000001</v>
      </c>
      <c r="J11" s="110">
        <v>0.12</v>
      </c>
      <c r="K11" s="110">
        <v>0</v>
      </c>
      <c r="L11" s="110">
        <v>0.05</v>
      </c>
      <c r="M11" s="110">
        <v>0.08</v>
      </c>
      <c r="N11" s="110">
        <v>0.06</v>
      </c>
      <c r="O11" s="110" t="s">
        <v>337</v>
      </c>
      <c r="P11" s="103"/>
    </row>
    <row r="12" spans="2:16" x14ac:dyDescent="0.35">
      <c r="B12" s="12" t="s">
        <v>502</v>
      </c>
      <c r="C12" s="34">
        <v>2086</v>
      </c>
      <c r="D12" s="34">
        <v>2055</v>
      </c>
      <c r="E12" s="34">
        <v>1746</v>
      </c>
      <c r="F12" s="34">
        <v>1672</v>
      </c>
      <c r="G12" s="34">
        <v>1616</v>
      </c>
      <c r="H12" s="34">
        <v>1564</v>
      </c>
      <c r="I12" s="34">
        <v>1628</v>
      </c>
      <c r="J12" s="34">
        <v>1633</v>
      </c>
      <c r="K12" s="34">
        <v>1697</v>
      </c>
      <c r="L12" s="34">
        <v>1666</v>
      </c>
      <c r="M12" s="34">
        <v>1667</v>
      </c>
      <c r="N12" s="34">
        <v>1608</v>
      </c>
      <c r="O12" s="34">
        <v>1550</v>
      </c>
      <c r="P12" s="103"/>
    </row>
    <row r="13" spans="2:16" x14ac:dyDescent="0.35">
      <c r="B13" s="12" t="s">
        <v>488</v>
      </c>
      <c r="C13" s="34">
        <v>230126200</v>
      </c>
      <c r="D13" s="34">
        <v>230126200</v>
      </c>
      <c r="E13" s="34">
        <v>230126200</v>
      </c>
      <c r="F13" s="34">
        <v>230126200</v>
      </c>
      <c r="G13" s="34">
        <v>230126200</v>
      </c>
      <c r="H13" s="34">
        <v>230126200</v>
      </c>
      <c r="I13" s="34">
        <v>230126200</v>
      </c>
      <c r="J13" s="34">
        <v>230126200</v>
      </c>
      <c r="K13" s="34">
        <v>230126200</v>
      </c>
      <c r="L13" s="34">
        <v>230126200</v>
      </c>
      <c r="M13" s="34">
        <v>230126200</v>
      </c>
      <c r="N13" s="34">
        <v>230126200</v>
      </c>
      <c r="O13" s="34">
        <v>230126200</v>
      </c>
      <c r="P13" s="23"/>
    </row>
    <row r="14" spans="2:16" x14ac:dyDescent="0.35">
      <c r="B14" s="12" t="s">
        <v>489</v>
      </c>
      <c r="C14" s="34">
        <v>231590768</v>
      </c>
      <c r="D14" s="34">
        <v>231405713</v>
      </c>
      <c r="E14" s="34">
        <v>231987774</v>
      </c>
      <c r="F14" s="34">
        <v>230950493</v>
      </c>
      <c r="G14" s="34">
        <v>231014280</v>
      </c>
      <c r="H14" s="34">
        <v>232089717</v>
      </c>
      <c r="I14" s="34">
        <v>231936059</v>
      </c>
      <c r="J14" s="34">
        <v>232043832</v>
      </c>
      <c r="K14" s="34">
        <v>231961497</v>
      </c>
      <c r="L14" s="34">
        <v>231864044</v>
      </c>
      <c r="M14" s="34">
        <v>231987774</v>
      </c>
      <c r="N14" s="34">
        <v>231767299</v>
      </c>
      <c r="O14" s="34">
        <v>231628289</v>
      </c>
      <c r="P14" s="23"/>
    </row>
    <row r="15" spans="2:16" x14ac:dyDescent="0.35">
      <c r="B15" s="12" t="s">
        <v>490</v>
      </c>
      <c r="C15" s="34">
        <v>222039666</v>
      </c>
      <c r="D15" s="34">
        <v>224023122</v>
      </c>
      <c r="E15" s="34">
        <v>226410926</v>
      </c>
      <c r="F15" s="34">
        <v>227155750</v>
      </c>
      <c r="G15" s="34">
        <v>227037392</v>
      </c>
      <c r="H15" s="34">
        <v>227154842</v>
      </c>
      <c r="I15" s="34">
        <v>227138201</v>
      </c>
      <c r="J15" s="34" t="s">
        <v>503</v>
      </c>
      <c r="K15" s="34" t="s">
        <v>503</v>
      </c>
      <c r="L15" s="34" t="s">
        <v>504</v>
      </c>
      <c r="M15" s="34" t="s">
        <v>505</v>
      </c>
      <c r="N15" s="34" t="s">
        <v>505</v>
      </c>
      <c r="O15" s="34" t="s">
        <v>506</v>
      </c>
      <c r="P15" s="23"/>
    </row>
    <row r="16" spans="2:16" x14ac:dyDescent="0.35">
      <c r="B16" s="12" t="s">
        <v>491</v>
      </c>
      <c r="C16" s="34">
        <v>223514345</v>
      </c>
      <c r="D16" s="34">
        <v>225308341</v>
      </c>
      <c r="E16" s="34">
        <v>227466870</v>
      </c>
      <c r="F16" s="34">
        <v>228182256</v>
      </c>
      <c r="G16" s="34">
        <v>228840641</v>
      </c>
      <c r="H16" s="34">
        <v>229176216</v>
      </c>
      <c r="I16" s="34">
        <v>229052792</v>
      </c>
      <c r="J16" s="34" t="s">
        <v>507</v>
      </c>
      <c r="K16" s="34" t="s">
        <v>508</v>
      </c>
      <c r="L16" s="34" t="s">
        <v>509</v>
      </c>
      <c r="M16" s="34" t="s">
        <v>510</v>
      </c>
      <c r="N16" s="34" t="s">
        <v>511</v>
      </c>
      <c r="O16" s="34" t="s">
        <v>512</v>
      </c>
      <c r="P16" s="23"/>
    </row>
    <row r="17" spans="4:16" x14ac:dyDescent="0.35"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4:16" x14ac:dyDescent="0.35"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03"/>
    </row>
    <row r="19" spans="4:16" x14ac:dyDescent="0.35"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4:16" x14ac:dyDescent="0.35"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4:16" x14ac:dyDescent="0.35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4:16" x14ac:dyDescent="0.35"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4:16" x14ac:dyDescent="0.35"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04"/>
    </row>
    <row r="24" spans="4:16" x14ac:dyDescent="0.35"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</sheetData>
  <pageMargins left="0.7" right="0.7" top="0.75" bottom="0.75" header="0.3" footer="0.3"/>
  <pageSetup paperSize="9" orientation="portrait" r:id="rId1"/>
  <headerFooter>
    <oddFooter>&amp;C&amp;1#&amp;"Calibri"&amp;10&amp;K000000Classified as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- Q</vt:lpstr>
      <vt:lpstr>Summary - Y</vt:lpstr>
      <vt:lpstr>Income statement - Q</vt:lpstr>
      <vt:lpstr>Income statement - Y</vt:lpstr>
      <vt:lpstr>Balance sheet - Q</vt:lpstr>
      <vt:lpstr>Balance sheet - Y</vt:lpstr>
      <vt:lpstr>Cash flow statement - Q</vt:lpstr>
      <vt:lpstr>Cash flow statement - Y</vt:lpstr>
      <vt:lpstr>Key ratios - Q</vt:lpstr>
      <vt:lpstr>Key ratios - 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Lyth</dc:creator>
  <cp:lastModifiedBy>Linda Lyth</cp:lastModifiedBy>
  <dcterms:created xsi:type="dcterms:W3CDTF">2020-10-16T08:54:52Z</dcterms:created>
  <dcterms:modified xsi:type="dcterms:W3CDTF">2022-04-27T14:54:44Z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08e6e4-19b6-4e86-aec1-4f646e9af3c7_Enabled">
    <vt:lpwstr>true</vt:lpwstr>
  </property>
  <property fmtid="{D5CDD505-2E9C-101B-9397-08002B2CF9AE}" pid="3" name="MSIP_Label_8a08e6e4-19b6-4e86-aec1-4f646e9af3c7_SetDate">
    <vt:lpwstr>2022-04-25T10:51:33Z</vt:lpwstr>
  </property>
  <property fmtid="{D5CDD505-2E9C-101B-9397-08002B2CF9AE}" pid="4" name="MSIP_Label_8a08e6e4-19b6-4e86-aec1-4f646e9af3c7_Method">
    <vt:lpwstr>Standard</vt:lpwstr>
  </property>
  <property fmtid="{D5CDD505-2E9C-101B-9397-08002B2CF9AE}" pid="5" name="MSIP_Label_8a08e6e4-19b6-4e86-aec1-4f646e9af3c7_Name">
    <vt:lpwstr>General</vt:lpwstr>
  </property>
  <property fmtid="{D5CDD505-2E9C-101B-9397-08002B2CF9AE}" pid="6" name="MSIP_Label_8a08e6e4-19b6-4e86-aec1-4f646e9af3c7_SiteId">
    <vt:lpwstr>82ff090d-4ac0-439f-834a-0c3f3d5f33ce</vt:lpwstr>
  </property>
  <property fmtid="{D5CDD505-2E9C-101B-9397-08002B2CF9AE}" pid="7" name="MSIP_Label_8a08e6e4-19b6-4e86-aec1-4f646e9af3c7_ActionId">
    <vt:lpwstr>82facbae-e3b7-4875-ba3e-af4237270ea0</vt:lpwstr>
  </property>
  <property fmtid="{D5CDD505-2E9C-101B-9397-08002B2CF9AE}" pid="8" name="MSIP_Label_8a08e6e4-19b6-4e86-aec1-4f646e9af3c7_ContentBits">
    <vt:lpwstr>2</vt:lpwstr>
  </property>
</Properties>
</file>